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05" windowWidth="11010" windowHeight="11640" tabRatio="844" activeTab="1"/>
  </bookViews>
  <sheets>
    <sheet name="Frac I" sheetId="1" r:id="rId1"/>
    <sheet name="Frac II SAN CRISTOBAL" sheetId="2" r:id="rId2"/>
    <sheet name="FRAC  III" sheetId="4" r:id="rId3"/>
    <sheet name="FRAC V" sheetId="5" r:id="rId4"/>
  </sheets>
  <definedNames>
    <definedName name="_xlnm.Print_Area" localSheetId="2">'FRAC  III'!$A$1:$U$28</definedName>
    <definedName name="_xlnm.Print_Area" localSheetId="0">'Frac I'!$A$1:$U$49</definedName>
    <definedName name="_xlnm.Print_Area" localSheetId="1">'Frac II SAN CRISTOBAL'!$A$85:$U$107</definedName>
    <definedName name="_xlnm.Print_Area" localSheetId="3">'FRAC V'!$A$1:$G$23</definedName>
  </definedNames>
  <calcPr calcId="125725"/>
</workbook>
</file>

<file path=xl/calcChain.xml><?xml version="1.0" encoding="utf-8"?>
<calcChain xmlns="http://schemas.openxmlformats.org/spreadsheetml/2006/main">
  <c r="R96" i="2"/>
  <c r="S96"/>
  <c r="T96"/>
  <c r="U96"/>
  <c r="R97"/>
  <c r="S97"/>
  <c r="T97"/>
  <c r="U97"/>
  <c r="R98"/>
  <c r="S98"/>
  <c r="T98"/>
  <c r="U98"/>
  <c r="R99"/>
  <c r="S99"/>
  <c r="T99"/>
  <c r="U99"/>
  <c r="R100"/>
  <c r="S100"/>
  <c r="T100"/>
  <c r="U100"/>
  <c r="R101"/>
  <c r="S101"/>
  <c r="T101"/>
  <c r="U101"/>
  <c r="F102"/>
  <c r="G102"/>
  <c r="H102"/>
  <c r="J102"/>
  <c r="K102"/>
  <c r="L102"/>
  <c r="R102"/>
  <c r="S102"/>
  <c r="T102"/>
  <c r="U102"/>
  <c r="R73"/>
  <c r="S73"/>
  <c r="T73"/>
  <c r="U73"/>
  <c r="R74"/>
  <c r="S74"/>
  <c r="T74"/>
  <c r="U74"/>
  <c r="R75"/>
  <c r="S75"/>
  <c r="T75"/>
  <c r="U75"/>
  <c r="R76"/>
  <c r="S76"/>
  <c r="T76"/>
  <c r="U76"/>
  <c r="R77"/>
  <c r="S77"/>
  <c r="T77"/>
  <c r="U77"/>
  <c r="R78"/>
  <c r="S78"/>
  <c r="T78"/>
  <c r="U78"/>
  <c r="F79"/>
  <c r="G79"/>
  <c r="H79"/>
  <c r="J79"/>
  <c r="K79"/>
  <c r="L79"/>
  <c r="R79"/>
  <c r="S79"/>
  <c r="T79"/>
  <c r="U79"/>
  <c r="R52"/>
  <c r="S52"/>
  <c r="T52"/>
  <c r="U52"/>
  <c r="R53"/>
  <c r="S53"/>
  <c r="T53"/>
  <c r="U53"/>
  <c r="R54"/>
  <c r="S54"/>
  <c r="T54"/>
  <c r="U54"/>
  <c r="R55"/>
  <c r="S55"/>
  <c r="T55"/>
  <c r="U55"/>
  <c r="R56"/>
  <c r="S56"/>
  <c r="T56"/>
  <c r="U56"/>
  <c r="R57"/>
  <c r="S57"/>
  <c r="T57"/>
  <c r="U57"/>
  <c r="F58"/>
  <c r="G58"/>
  <c r="H58"/>
  <c r="J58"/>
  <c r="K58"/>
  <c r="L58"/>
  <c r="R58"/>
  <c r="S58"/>
  <c r="T58"/>
  <c r="U58"/>
  <c r="L40"/>
  <c r="K40"/>
  <c r="J40"/>
  <c r="H40"/>
  <c r="G40"/>
  <c r="F40"/>
  <c r="T39"/>
  <c r="S39"/>
  <c r="R39"/>
  <c r="U39" s="1"/>
  <c r="T38"/>
  <c r="S38"/>
  <c r="R38"/>
  <c r="U38" s="1"/>
  <c r="T37"/>
  <c r="S37"/>
  <c r="R37"/>
  <c r="U37" s="1"/>
  <c r="T36"/>
  <c r="S36"/>
  <c r="R36"/>
  <c r="U36" s="1"/>
  <c r="T35"/>
  <c r="S35"/>
  <c r="R35"/>
  <c r="U35" s="1"/>
  <c r="T34"/>
  <c r="S34"/>
  <c r="R34"/>
  <c r="U34" s="1"/>
  <c r="T33"/>
  <c r="S33"/>
  <c r="R33"/>
  <c r="U33" s="1"/>
  <c r="T32"/>
  <c r="S32"/>
  <c r="R32"/>
  <c r="U32" s="1"/>
  <c r="T31"/>
  <c r="S31"/>
  <c r="R31"/>
  <c r="U31" s="1"/>
  <c r="T30"/>
  <c r="S30"/>
  <c r="R30"/>
  <c r="U30" s="1"/>
  <c r="T29"/>
  <c r="S29"/>
  <c r="R29"/>
  <c r="U29" s="1"/>
  <c r="T28"/>
  <c r="S28"/>
  <c r="R28"/>
  <c r="U28" s="1"/>
  <c r="T27"/>
  <c r="S27"/>
  <c r="R27"/>
  <c r="U27" s="1"/>
  <c r="T26"/>
  <c r="S26"/>
  <c r="R26"/>
  <c r="U26" s="1"/>
  <c r="T25"/>
  <c r="S25"/>
  <c r="R25"/>
  <c r="U25" s="1"/>
  <c r="T24"/>
  <c r="S24"/>
  <c r="R24"/>
  <c r="U24" s="1"/>
  <c r="T23"/>
  <c r="S23"/>
  <c r="R23"/>
  <c r="U23" s="1"/>
  <c r="T22"/>
  <c r="S22"/>
  <c r="R22"/>
  <c r="U22" s="1"/>
  <c r="T21"/>
  <c r="S21"/>
  <c r="R21"/>
  <c r="U21" s="1"/>
  <c r="T20"/>
  <c r="S20"/>
  <c r="R20"/>
  <c r="U20" s="1"/>
  <c r="T19"/>
  <c r="S19"/>
  <c r="R19"/>
  <c r="U19" s="1"/>
  <c r="T18"/>
  <c r="S18"/>
  <c r="R18"/>
  <c r="U18" s="1"/>
  <c r="T17"/>
  <c r="S17"/>
  <c r="R17"/>
  <c r="U17" s="1"/>
  <c r="T16"/>
  <c r="S16"/>
  <c r="R16"/>
  <c r="U16" s="1"/>
  <c r="T15"/>
  <c r="S15"/>
  <c r="R15"/>
  <c r="U15" s="1"/>
  <c r="T14"/>
  <c r="S14"/>
  <c r="R14"/>
  <c r="U14" s="1"/>
  <c r="T13"/>
  <c r="S13"/>
  <c r="R13"/>
  <c r="U13" s="1"/>
  <c r="T12"/>
  <c r="S12"/>
  <c r="R12"/>
  <c r="U12" s="1"/>
  <c r="T11"/>
  <c r="T40" s="1"/>
  <c r="S11"/>
  <c r="S40" s="1"/>
  <c r="R11"/>
  <c r="U11" s="1"/>
  <c r="J13" i="4"/>
  <c r="K13" s="1"/>
  <c r="L13" s="1"/>
  <c r="F13"/>
  <c r="G13" s="1"/>
  <c r="H13" s="1"/>
  <c r="B13"/>
  <c r="C13" s="1"/>
  <c r="D13" s="1"/>
  <c r="E23" i="1"/>
  <c r="U40" i="2" l="1"/>
  <c r="R40"/>
  <c r="C21" i="1"/>
  <c r="D21" s="1"/>
  <c r="E21" s="1"/>
  <c r="D19" l="1"/>
  <c r="E19" s="1"/>
  <c r="D17" l="1"/>
  <c r="E17" s="1"/>
  <c r="C14" l="1"/>
  <c r="D14" s="1"/>
  <c r="E14" s="1"/>
  <c r="C13"/>
  <c r="D13" s="1"/>
  <c r="E13" s="1"/>
  <c r="C12"/>
  <c r="D12" s="1"/>
  <c r="E12" s="1"/>
  <c r="N13" i="4"/>
  <c r="C10" i="1"/>
  <c r="O13" i="4" l="1"/>
  <c r="P13" l="1"/>
  <c r="D10" i="1" l="1"/>
  <c r="E10"/>
</calcChain>
</file>

<file path=xl/sharedStrings.xml><?xml version="1.0" encoding="utf-8"?>
<sst xmlns="http://schemas.openxmlformats.org/spreadsheetml/2006/main" count="354" uniqueCount="97">
  <si>
    <t>Programa</t>
  </si>
  <si>
    <t>Gasto Ejercido 
(Millones de pesos)</t>
  </si>
  <si>
    <t>Programas y cumplimiento de metas</t>
  </si>
  <si>
    <t>DESTINO DE LOS RECURSOS FEDERALES QUE RECIBEN UNIVERSIDADES E INSTITUCIONES DE EDUCACIÓN MEDIA SUPERIOR Y SUPERIOR</t>
  </si>
  <si>
    <t>Fracción I</t>
  </si>
  <si>
    <t xml:space="preserve">Costo de la plantilla de pesonal </t>
  </si>
  <si>
    <t xml:space="preserve"> Fracción II</t>
  </si>
  <si>
    <t>Universidad / Institución</t>
  </si>
  <si>
    <t>Estructura de la Plantilla</t>
  </si>
  <si>
    <t>Categoria</t>
  </si>
  <si>
    <t>Costo unitario bruto (pesos)</t>
  </si>
  <si>
    <t>Responsabilidad laboral</t>
  </si>
  <si>
    <t>Ubicación</t>
  </si>
  <si>
    <t>Costo total de la plantilla (Pesos)</t>
  </si>
  <si>
    <t>DESTINO DE LOS RECURSOS FEDERALES QUE RECIBEN INIVERSIDADES E INSTITUCIONES DE EDUCACIÓN MEDIA SUPERIOR Y SUPERIOR</t>
  </si>
  <si>
    <t>Desglose del gasto corriente de operación</t>
  </si>
  <si>
    <t>Fracción III</t>
  </si>
  <si>
    <t>Servicios Generales</t>
  </si>
  <si>
    <t>Total</t>
  </si>
  <si>
    <t>Materiales y Suministros</t>
  </si>
  <si>
    <t xml:space="preserve">DESTINO DE LOS RECURSOS FEDERALES QUE RECIBEN UNIVERSIDADES E INSTITUCIONES DE EDUCACIÓN MEDIA SUPERIOR Y SUPERIOR </t>
  </si>
  <si>
    <t>Cifras acumuladas desde enero al periodo que se reporta</t>
  </si>
  <si>
    <t>Tipo de personal 1_/</t>
  </si>
  <si>
    <t>Número de plazas</t>
  </si>
  <si>
    <t>Gasto Corriente de Operación</t>
  </si>
  <si>
    <t>Enero</t>
  </si>
  <si>
    <t>Metas alcanzadas al período enero-marzo</t>
  </si>
  <si>
    <t>Febrero</t>
  </si>
  <si>
    <t>Marzo</t>
  </si>
  <si>
    <t>Acumulado
Enero-Marzo</t>
  </si>
  <si>
    <t>En términos del artículo 52, fracción I del Decreto de Presupuesto de Egresos de la Federación para el Ejercicio Fiscal 2011</t>
  </si>
  <si>
    <t>En términos del artículo 52, fracción II del Decreto de Presupuesto de Egresos de la Federación para el Ejercicio Fiscal 2011</t>
  </si>
  <si>
    <t>En términos del artículo 52, fracción III, del Decreto de Presupuesto de Egresos de la Federación para el Ejercicio Fiscal 2011</t>
  </si>
  <si>
    <t>Fracción IV</t>
  </si>
  <si>
    <t>Número de Alumnos</t>
  </si>
  <si>
    <t>En términos del artículo 52, fracción IV del Decreto de Presupuesto de Egresos de la Federación para el Ejercicio Fiscal 2011</t>
  </si>
  <si>
    <t>Otros</t>
  </si>
  <si>
    <t>Ciclo escolar</t>
  </si>
  <si>
    <t>Nivel Educativo  (Media Superior o superior)</t>
  </si>
  <si>
    <t>Tipo de Servicio o Subsistema</t>
  </si>
  <si>
    <t xml:space="preserve">Inicio ó Fin </t>
  </si>
  <si>
    <t>Universidad Intercultural de Chiapas</t>
  </si>
  <si>
    <t>1.- Pgrograma Normal de Operaciòn (Subsidio Ordinario)</t>
  </si>
  <si>
    <t>Servicios Personales</t>
  </si>
  <si>
    <t>Bienes muebles e inmuebles</t>
  </si>
  <si>
    <t>3.- Difusión y Promosión de las Lenguas Mayas - Zoque en Chiapas.</t>
  </si>
  <si>
    <t>4.- Programa de Divulgación, Conciemtización y Manejo de la Riqueza Natural del Municipio de Oxchuc, Chiapas.</t>
  </si>
  <si>
    <t>5.- Producción  de Peces para la alimentación como una Dieta Balanceada, para la Comunidad Nuevo Porvenir, Municipio de Teopisca, Chiapas.</t>
  </si>
  <si>
    <r>
      <rPr>
        <b/>
        <sz val="12"/>
        <rFont val="Arial"/>
        <family val="2"/>
      </rPr>
      <t>NOTA:</t>
    </r>
    <r>
      <rPr>
        <sz val="12"/>
        <rFont val="Arial"/>
        <family val="2"/>
      </rPr>
      <t xml:space="preserve"> El Proyecto del Subsidio Ordinario del Ejercicio 2011, Corresponde el 50% de Aportacion Federal y Estatal los cuales derivan los Gastos de Servicios Personales, Materiales y Suministros y Servicios Generales.</t>
    </r>
  </si>
  <si>
    <r>
      <rPr>
        <b/>
        <sz val="12"/>
        <rFont val="Arial"/>
        <family val="2"/>
      </rPr>
      <t>NOTA</t>
    </r>
    <r>
      <rPr>
        <sz val="12"/>
        <rFont val="Arial"/>
        <family val="2"/>
      </rPr>
      <t>. Los Cuatro Proyectos Arriba mencionados son  de Aportación Federal al 100%.</t>
    </r>
  </si>
  <si>
    <r>
      <rPr>
        <b/>
        <sz val="12"/>
        <rFont val="Arial"/>
        <family val="2"/>
      </rPr>
      <t>NOTA</t>
    </r>
    <r>
      <rPr>
        <sz val="12"/>
        <rFont val="Arial"/>
        <family val="2"/>
      </rPr>
      <t>. Los Recursos Fueron Liberados y Depositados en mes de Febrero del presente año 2011.</t>
    </r>
  </si>
  <si>
    <t>UNIVERSIDAD INTERCULTURAL DE CHIAPAS</t>
  </si>
  <si>
    <t>Universidad Intercultural 
de Chiapas</t>
  </si>
  <si>
    <t>Mando Superior</t>
  </si>
  <si>
    <t>Administrativo</t>
  </si>
  <si>
    <t>San Cristóbal de Las Casas, Chiapas</t>
  </si>
  <si>
    <t>Mando Medio "E"</t>
  </si>
  <si>
    <t>Mando Medio "D"</t>
  </si>
  <si>
    <t>Mando Operativo "G"</t>
  </si>
  <si>
    <t>Analista "H"</t>
  </si>
  <si>
    <t>Analista "C"</t>
  </si>
  <si>
    <t>Enlace "D"</t>
  </si>
  <si>
    <t>Tecnico "E"</t>
  </si>
  <si>
    <t>Auxiliar Administrativo "G"</t>
  </si>
  <si>
    <t>Auxiliar Administrativo "D"</t>
  </si>
  <si>
    <t>Auxiliar Administrativo "C"</t>
  </si>
  <si>
    <t>Auxiliar de servicios "C"</t>
  </si>
  <si>
    <t>Profesor de Tiempo Completo "B"</t>
  </si>
  <si>
    <t>Docente</t>
  </si>
  <si>
    <t>Profesor de Tiempo Completo "A"</t>
  </si>
  <si>
    <t>Profesor de Asignatura "B"</t>
  </si>
  <si>
    <t>Profesor de Asignatura "A"</t>
  </si>
  <si>
    <t xml:space="preserve">tecnicos academicos </t>
  </si>
  <si>
    <t xml:space="preserve">Margaritas, Chiapas </t>
  </si>
  <si>
    <t xml:space="preserve">Yajalon , Chiapas </t>
  </si>
  <si>
    <r>
      <rPr>
        <b/>
        <sz val="12"/>
        <rFont val="Arial"/>
        <family val="2"/>
      </rPr>
      <t>NOTA:</t>
    </r>
    <r>
      <rPr>
        <sz val="12"/>
        <rFont val="Arial"/>
        <family val="2"/>
      </rPr>
      <t xml:space="preserve"> El Proyecto del  Subsidio  Ordinario  del  Ejercicio  2011, Corresponde  el 50%  de Aportación Federal y Estatal los cuales derivan los Gastos de Servicios Personales, Materiales y Suministros y Servicios Generales.</t>
    </r>
  </si>
  <si>
    <t>Enero-Abril</t>
  </si>
  <si>
    <t>Enero-Mayo</t>
  </si>
  <si>
    <t>Enero-Junio</t>
  </si>
  <si>
    <t>2.- Producción de Hongos Setas (Pleurotus Ostrutos) en la Comunidad de los Ranchos, de Municipio de Huixtán, Chiapas.</t>
  </si>
  <si>
    <t>ENERO - JUNIO</t>
  </si>
  <si>
    <t xml:space="preserve">ABRIL </t>
  </si>
  <si>
    <t>MAYO</t>
  </si>
  <si>
    <t xml:space="preserve">JUNIO </t>
  </si>
  <si>
    <t xml:space="preserve">MAYO </t>
  </si>
  <si>
    <t xml:space="preserve">TOTAL </t>
  </si>
  <si>
    <t>Enlace "B"</t>
  </si>
  <si>
    <t xml:space="preserve">Acumulado
ABRIL-JUNIO </t>
  </si>
  <si>
    <t xml:space="preserve">Acumulado
ABRIL -JUNIO </t>
  </si>
  <si>
    <t xml:space="preserve">Oxchuc, Chiapas </t>
  </si>
  <si>
    <t>ABRIL</t>
  </si>
  <si>
    <t>JUNIO</t>
  </si>
  <si>
    <t>2010-2011</t>
  </si>
  <si>
    <t>Fin</t>
  </si>
  <si>
    <t>superior</t>
  </si>
  <si>
    <t>Universidad Intercultural</t>
  </si>
  <si>
    <t>ENERO-JUNIO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</si>
</sst>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#,##0.0"/>
  </numFmts>
  <fonts count="2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.5"/>
      <color indexed="9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2"/>
      <name val="Arial"/>
      <family val="2"/>
    </font>
    <font>
      <b/>
      <sz val="9"/>
      <color indexed="9"/>
      <name val="Arial"/>
      <family val="2"/>
    </font>
    <font>
      <sz val="10"/>
      <name val="Arial"/>
      <family val="2"/>
    </font>
    <font>
      <sz val="8"/>
      <name val="Courier New"/>
      <family val="3"/>
    </font>
    <font>
      <sz val="8"/>
      <name val="Arial"/>
      <family val="2"/>
    </font>
    <font>
      <sz val="8"/>
      <color indexed="8"/>
      <name val="Courier New"/>
      <family val="3"/>
    </font>
    <font>
      <sz val="10"/>
      <color indexed="8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7"/>
      <color indexed="9"/>
      <name val="Arial"/>
      <family val="2"/>
    </font>
    <font>
      <b/>
      <sz val="8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9"/>
      </bottom>
      <diagonal/>
    </border>
  </borders>
  <cellStyleXfs count="4">
    <xf numFmtId="0" fontId="0" fillId="0" borderId="0"/>
    <xf numFmtId="0" fontId="11" fillId="0" borderId="0">
      <alignment wrapText="1"/>
    </xf>
    <xf numFmtId="43" fontId="1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0" fillId="0" borderId="1" xfId="0" applyBorder="1"/>
    <xf numFmtId="0" fontId="0" fillId="0" borderId="0" xfId="0" applyBorder="1"/>
    <xf numFmtId="0" fontId="4" fillId="2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justify"/>
    </xf>
    <xf numFmtId="0" fontId="0" fillId="0" borderId="0" xfId="0" applyAlignment="1"/>
    <xf numFmtId="0" fontId="8" fillId="2" borderId="0" xfId="0" applyFont="1" applyFill="1" applyBorder="1" applyAlignment="1"/>
    <xf numFmtId="0" fontId="10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" fontId="0" fillId="0" borderId="0" xfId="0" applyNumberFormat="1"/>
    <xf numFmtId="0" fontId="12" fillId="0" borderId="0" xfId="0" applyFont="1"/>
    <xf numFmtId="43" fontId="0" fillId="0" borderId="0" xfId="0" applyNumberFormat="1"/>
    <xf numFmtId="0" fontId="6" fillId="0" borderId="0" xfId="0" applyFont="1" applyFill="1" applyAlignment="1">
      <alignment vertical="center"/>
    </xf>
    <xf numFmtId="43" fontId="12" fillId="0" borderId="0" xfId="0" applyNumberFormat="1" applyFont="1"/>
    <xf numFmtId="164" fontId="12" fillId="0" borderId="0" xfId="0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43" fontId="1" fillId="0" borderId="0" xfId="2" applyFont="1"/>
    <xf numFmtId="0" fontId="11" fillId="0" borderId="0" xfId="0" applyFont="1" applyBorder="1" applyAlignment="1">
      <alignment horizontal="left"/>
    </xf>
    <xf numFmtId="0" fontId="14" fillId="0" borderId="0" xfId="0" applyFont="1"/>
    <xf numFmtId="43" fontId="15" fillId="0" borderId="0" xfId="0" applyNumberFormat="1" applyFont="1"/>
    <xf numFmtId="0" fontId="15" fillId="0" borderId="0" xfId="0" applyFont="1"/>
    <xf numFmtId="3" fontId="0" fillId="0" borderId="0" xfId="2" applyNumberFormat="1" applyFont="1"/>
    <xf numFmtId="3" fontId="0" fillId="0" borderId="0" xfId="0" applyNumberFormat="1"/>
    <xf numFmtId="3" fontId="1" fillId="0" borderId="0" xfId="0" applyNumberFormat="1" applyFont="1"/>
    <xf numFmtId="4" fontId="0" fillId="0" borderId="0" xfId="0" applyNumberFormat="1" applyBorder="1"/>
    <xf numFmtId="3" fontId="14" fillId="0" borderId="0" xfId="0" applyNumberFormat="1" applyFont="1"/>
    <xf numFmtId="3" fontId="12" fillId="0" borderId="0" xfId="0" applyNumberFormat="1" applyFont="1"/>
    <xf numFmtId="3" fontId="12" fillId="0" borderId="0" xfId="2" applyNumberFormat="1" applyFont="1"/>
    <xf numFmtId="3" fontId="14" fillId="0" borderId="0" xfId="2" applyNumberFormat="1" applyFont="1"/>
    <xf numFmtId="37" fontId="12" fillId="0" borderId="0" xfId="0" applyNumberFormat="1" applyFont="1"/>
    <xf numFmtId="43" fontId="15" fillId="0" borderId="0" xfId="2" applyFont="1"/>
    <xf numFmtId="0" fontId="4" fillId="2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0" fillId="3" borderId="0" xfId="0" applyFill="1"/>
    <xf numFmtId="0" fontId="11" fillId="0" borderId="0" xfId="0" applyFont="1"/>
    <xf numFmtId="3" fontId="11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0" fillId="2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0" borderId="0" xfId="3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1" fillId="0" borderId="0" xfId="3"/>
    <xf numFmtId="4" fontId="16" fillId="0" borderId="0" xfId="3" applyNumberFormat="1" applyFont="1"/>
    <xf numFmtId="0" fontId="1" fillId="0" borderId="0" xfId="3" applyFont="1" applyAlignment="1">
      <alignment vertical="top" wrapText="1"/>
    </xf>
    <xf numFmtId="3" fontId="0" fillId="0" borderId="0" xfId="0" applyNumberFormat="1" applyAlignment="1">
      <alignment vertical="center"/>
    </xf>
    <xf numFmtId="0" fontId="1" fillId="0" borderId="0" xfId="0" applyFont="1"/>
    <xf numFmtId="0" fontId="17" fillId="0" borderId="0" xfId="0" applyFont="1" applyAlignment="1">
      <alignment horizontal="center" wrapText="1"/>
    </xf>
    <xf numFmtId="3" fontId="17" fillId="0" borderId="0" xfId="0" applyNumberFormat="1" applyFont="1"/>
    <xf numFmtId="0" fontId="17" fillId="0" borderId="0" xfId="0" applyFont="1" applyAlignment="1">
      <alignment horizontal="left" vertical="center" wrapText="1"/>
    </xf>
    <xf numFmtId="0" fontId="6" fillId="0" borderId="0" xfId="3" applyFont="1" applyAlignment="1">
      <alignment horizontal="center" vertical="center" wrapText="1"/>
    </xf>
    <xf numFmtId="43" fontId="15" fillId="0" borderId="0" xfId="2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top"/>
    </xf>
    <xf numFmtId="43" fontId="0" fillId="0" borderId="0" xfId="2" applyFont="1" applyAlignment="1">
      <alignment horizontal="center" vertical="center" wrapText="1"/>
    </xf>
    <xf numFmtId="0" fontId="0" fillId="0" borderId="0" xfId="0" applyAlignment="1">
      <alignment horizontal="right" vertical="top"/>
    </xf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43" fontId="0" fillId="0" borderId="0" xfId="2" applyFont="1" applyAlignment="1">
      <alignment horizontal="right" vertical="top"/>
    </xf>
    <xf numFmtId="165" fontId="0" fillId="0" borderId="0" xfId="0" applyNumberFormat="1" applyAlignment="1">
      <alignment horizontal="right" vertical="top"/>
    </xf>
    <xf numFmtId="43" fontId="1" fillId="0" borderId="0" xfId="2" applyFont="1" applyBorder="1" applyAlignment="1">
      <alignment horizontal="center" vertical="center"/>
    </xf>
    <xf numFmtId="43" fontId="0" fillId="0" borderId="0" xfId="2" applyFont="1"/>
    <xf numFmtId="43" fontId="2" fillId="0" borderId="0" xfId="2" applyFont="1"/>
    <xf numFmtId="0" fontId="9" fillId="0" borderId="0" xfId="3" applyFont="1" applyAlignment="1">
      <alignment horizontal="left" vertical="top" wrapText="1"/>
    </xf>
    <xf numFmtId="3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 wrapText="1"/>
    </xf>
    <xf numFmtId="0" fontId="17" fillId="0" borderId="0" xfId="3" applyFont="1"/>
    <xf numFmtId="3" fontId="17" fillId="0" borderId="0" xfId="0" applyNumberFormat="1" applyFont="1" applyBorder="1" applyAlignment="1">
      <alignment vertical="center"/>
    </xf>
    <xf numFmtId="0" fontId="17" fillId="0" borderId="0" xfId="3" applyFont="1" applyAlignment="1">
      <alignment horizontal="left" vertical="top" wrapText="1"/>
    </xf>
    <xf numFmtId="0" fontId="3" fillId="0" borderId="0" xfId="0" applyFont="1"/>
    <xf numFmtId="0" fontId="10" fillId="2" borderId="0" xfId="0" applyFont="1" applyFill="1" applyBorder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1" fillId="2" borderId="0" xfId="0" applyFont="1" applyFill="1"/>
    <xf numFmtId="43" fontId="4" fillId="2" borderId="0" xfId="2" applyFont="1" applyFill="1" applyBorder="1" applyAlignment="1">
      <alignment horizontal="center" vertical="center"/>
    </xf>
    <xf numFmtId="43" fontId="18" fillId="2" borderId="0" xfId="2" applyFont="1" applyFill="1" applyBorder="1" applyAlignment="1">
      <alignment horizontal="center" vertical="center"/>
    </xf>
    <xf numFmtId="43" fontId="19" fillId="2" borderId="0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justify" wrapText="1"/>
    </xf>
    <xf numFmtId="0" fontId="6" fillId="0" borderId="0" xfId="0" applyFont="1" applyAlignment="1">
      <alignment horizontal="justify"/>
    </xf>
    <xf numFmtId="0" fontId="2" fillId="0" borderId="4" xfId="0" applyFont="1" applyBorder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</cellXfs>
  <cellStyles count="4">
    <cellStyle name="Custom - Modelo8" xfId="1"/>
    <cellStyle name="Millares" xfId="2" builtinId="3"/>
    <cellStyle name="Normal" xfId="0" builtinId="0"/>
    <cellStyle name="Norm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"/>
  <sheetViews>
    <sheetView workbookViewId="0">
      <selection activeCell="B7" sqref="B7:B8"/>
    </sheetView>
  </sheetViews>
  <sheetFormatPr baseColWidth="10" defaultRowHeight="12.75"/>
  <cols>
    <col min="1" max="1" width="35.5703125" customWidth="1"/>
    <col min="2" max="2" width="38.140625" customWidth="1"/>
    <col min="3" max="3" width="16.28515625" customWidth="1"/>
    <col min="4" max="4" width="18.140625" customWidth="1"/>
    <col min="5" max="5" width="16.85546875" customWidth="1"/>
    <col min="6" max="6" width="1.5703125" customWidth="1"/>
    <col min="7" max="7" width="20" customWidth="1"/>
    <col min="8" max="8" width="11.5703125" customWidth="1"/>
  </cols>
  <sheetData>
    <row r="1" spans="1:21" ht="35.25" customHeight="1">
      <c r="A1" s="107" t="s">
        <v>3</v>
      </c>
      <c r="B1" s="107"/>
      <c r="C1" s="107"/>
      <c r="D1" s="107"/>
      <c r="E1" s="107"/>
      <c r="F1" s="107"/>
      <c r="G1" s="107"/>
    </row>
    <row r="2" spans="1:21" ht="14.25" customHeight="1">
      <c r="A2" s="108" t="s">
        <v>30</v>
      </c>
      <c r="B2" s="108"/>
      <c r="C2" s="109"/>
      <c r="D2" s="109"/>
      <c r="E2" s="109"/>
      <c r="F2" s="109"/>
      <c r="G2" s="109"/>
    </row>
    <row r="3" spans="1:21" ht="15.75" customHeight="1">
      <c r="A3" s="108" t="s">
        <v>2</v>
      </c>
      <c r="B3" s="108"/>
      <c r="C3" s="109"/>
      <c r="D3" s="109"/>
      <c r="E3" s="109"/>
      <c r="F3" s="109"/>
      <c r="G3" s="109"/>
    </row>
    <row r="4" spans="1:21" ht="15" customHeight="1">
      <c r="A4" s="24" t="s">
        <v>21</v>
      </c>
      <c r="B4" s="24"/>
      <c r="C4" s="24"/>
      <c r="D4" s="24"/>
      <c r="E4" s="24"/>
      <c r="F4" s="24"/>
      <c r="G4" s="24"/>
      <c r="H4" s="99"/>
    </row>
    <row r="5" spans="1:21" ht="14.25" customHeight="1">
      <c r="A5" s="111" t="s">
        <v>80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</row>
    <row r="6" spans="1:21" ht="22.5" customHeight="1">
      <c r="A6" s="110" t="s">
        <v>4</v>
      </c>
      <c r="B6" s="110"/>
      <c r="C6" s="110"/>
      <c r="D6" s="110"/>
      <c r="E6" s="110"/>
      <c r="F6" s="110"/>
      <c r="G6" s="110"/>
    </row>
    <row r="7" spans="1:21" ht="30" customHeight="1">
      <c r="A7" s="113" t="s">
        <v>7</v>
      </c>
      <c r="B7" s="113" t="s">
        <v>0</v>
      </c>
      <c r="C7" s="114" t="s">
        <v>1</v>
      </c>
      <c r="D7" s="114"/>
      <c r="E7" s="114"/>
      <c r="F7" s="64"/>
      <c r="G7" s="115" t="s">
        <v>26</v>
      </c>
      <c r="H7" s="63"/>
    </row>
    <row r="8" spans="1:21" ht="30.75" customHeight="1">
      <c r="A8" s="113"/>
      <c r="B8" s="113"/>
      <c r="C8" s="32" t="s">
        <v>76</v>
      </c>
      <c r="D8" s="32" t="s">
        <v>77</v>
      </c>
      <c r="E8" s="100" t="s">
        <v>78</v>
      </c>
      <c r="F8" s="32"/>
      <c r="G8" s="115"/>
      <c r="H8" s="63"/>
    </row>
    <row r="9" spans="1:21">
      <c r="A9" s="14"/>
      <c r="B9" s="27"/>
      <c r="C9" s="41"/>
      <c r="D9" s="41"/>
      <c r="E9" s="39"/>
      <c r="F9" s="21"/>
      <c r="G9" s="28"/>
    </row>
    <row r="10" spans="1:21" ht="31.5">
      <c r="A10" s="78" t="s">
        <v>51</v>
      </c>
      <c r="B10" s="93" t="s">
        <v>42</v>
      </c>
      <c r="C10" s="94">
        <f>SUM(C12:C15)</f>
        <v>9533447.4700000007</v>
      </c>
      <c r="D10" s="94">
        <f>SUM(D12:D15)</f>
        <v>13049018.140000001</v>
      </c>
      <c r="E10" s="94">
        <f>SUM(E12:E15)</f>
        <v>16193314.59</v>
      </c>
      <c r="F10" s="21"/>
      <c r="G10" s="13"/>
    </row>
    <row r="11" spans="1:21" ht="15">
      <c r="B11" s="95"/>
      <c r="C11" s="76"/>
      <c r="D11" s="76"/>
      <c r="E11" s="76"/>
      <c r="G11" s="13"/>
    </row>
    <row r="12" spans="1:21" ht="18" customHeight="1">
      <c r="B12" s="96" t="s">
        <v>43</v>
      </c>
      <c r="C12" s="76">
        <f>5255432.28+2068080.32</f>
        <v>7323512.6000000006</v>
      </c>
      <c r="D12" s="76">
        <f>2869009.62+C12</f>
        <v>10192522.220000001</v>
      </c>
      <c r="E12" s="76">
        <f>2511269.61+D12</f>
        <v>12703791.83</v>
      </c>
      <c r="G12" s="28"/>
    </row>
    <row r="13" spans="1:21" ht="18" customHeight="1">
      <c r="B13" s="96" t="s">
        <v>19</v>
      </c>
      <c r="C13" s="76">
        <f>367308.5+153429.32</f>
        <v>520737.82</v>
      </c>
      <c r="D13" s="76">
        <f>164694.62+C13</f>
        <v>685432.44</v>
      </c>
      <c r="E13" s="76">
        <f>119496.35+D13</f>
        <v>804928.78999999992</v>
      </c>
      <c r="G13" s="13"/>
    </row>
    <row r="14" spans="1:21" ht="18" customHeight="1">
      <c r="B14" s="96" t="s">
        <v>17</v>
      </c>
      <c r="C14" s="76">
        <f>1201105.92+488091.13</f>
        <v>1689197.0499999998</v>
      </c>
      <c r="D14" s="76">
        <f>481866.43+C14</f>
        <v>2171063.48</v>
      </c>
      <c r="E14" s="76">
        <f>508030.49+5500+D14</f>
        <v>2684593.9699999997</v>
      </c>
      <c r="G14" s="28"/>
    </row>
    <row r="15" spans="1:21" ht="18" customHeight="1">
      <c r="B15" s="96" t="s">
        <v>44</v>
      </c>
      <c r="C15" s="76">
        <v>0</v>
      </c>
      <c r="D15" s="76">
        <v>0</v>
      </c>
      <c r="E15" s="76">
        <v>0</v>
      </c>
      <c r="G15" s="13"/>
    </row>
    <row r="16" spans="1:21" ht="15">
      <c r="B16" s="77"/>
      <c r="C16" s="76"/>
      <c r="D16" s="76"/>
      <c r="E16" s="76"/>
      <c r="G16" s="28"/>
    </row>
    <row r="17" spans="1:7" ht="76.5" customHeight="1">
      <c r="B17" s="101" t="s">
        <v>79</v>
      </c>
      <c r="C17" s="94">
        <v>71392.75</v>
      </c>
      <c r="D17" s="94">
        <f>C17+62216.8</f>
        <v>133609.54999999999</v>
      </c>
      <c r="E17" s="97">
        <f>D17+69150.96</f>
        <v>202760.51</v>
      </c>
      <c r="F17" s="2"/>
    </row>
    <row r="18" spans="1:7" ht="15.75">
      <c r="B18" s="93"/>
      <c r="C18" s="76"/>
      <c r="D18" s="76"/>
      <c r="E18" s="94"/>
    </row>
    <row r="19" spans="1:7" ht="58.5" customHeight="1">
      <c r="B19" s="101" t="s">
        <v>45</v>
      </c>
      <c r="C19" s="94">
        <v>139728.35</v>
      </c>
      <c r="D19" s="94">
        <f>C19+173333.35</f>
        <v>313061.7</v>
      </c>
      <c r="E19" s="94">
        <f>D19+33605</f>
        <v>346666.7</v>
      </c>
      <c r="G19" s="28"/>
    </row>
    <row r="20" spans="1:7" ht="15.75">
      <c r="B20" s="93"/>
      <c r="C20" s="76"/>
      <c r="D20" s="76"/>
      <c r="E20" s="94"/>
      <c r="G20" s="28"/>
    </row>
    <row r="21" spans="1:7" ht="75.75" customHeight="1">
      <c r="B21" s="93" t="s">
        <v>46</v>
      </c>
      <c r="C21" s="94">
        <f>7436.9</f>
        <v>7436.9</v>
      </c>
      <c r="D21" s="94">
        <f>C21+95406.86</f>
        <v>102843.76</v>
      </c>
      <c r="E21" s="94">
        <f>D21+13681.68</f>
        <v>116525.44</v>
      </c>
    </row>
    <row r="22" spans="1:7" ht="15">
      <c r="B22" s="98"/>
      <c r="C22" s="76"/>
      <c r="D22" s="76"/>
      <c r="E22" s="94"/>
      <c r="G22" s="27"/>
    </row>
    <row r="23" spans="1:7" ht="89.25" customHeight="1">
      <c r="B23" s="101" t="s">
        <v>47</v>
      </c>
      <c r="C23" s="94">
        <v>78505.399999999994</v>
      </c>
      <c r="D23" s="94"/>
      <c r="E23" s="94">
        <f>C23+D23</f>
        <v>78505.399999999994</v>
      </c>
    </row>
    <row r="24" spans="1:7">
      <c r="B24" s="69"/>
      <c r="C24" s="41"/>
      <c r="D24" s="41"/>
      <c r="E24" s="73"/>
    </row>
    <row r="25" spans="1:7">
      <c r="B25" s="69"/>
      <c r="C25" s="41"/>
      <c r="D25" s="41"/>
      <c r="E25" s="73"/>
    </row>
    <row r="26" spans="1:7">
      <c r="C26" s="40"/>
      <c r="D26" s="40"/>
      <c r="E26" s="40"/>
    </row>
    <row r="27" spans="1:7" ht="32.25" customHeight="1">
      <c r="A27" s="116" t="s">
        <v>48</v>
      </c>
      <c r="B27" s="116"/>
      <c r="C27" s="116"/>
      <c r="D27" s="116"/>
      <c r="E27" s="116"/>
      <c r="F27" s="116"/>
      <c r="G27" s="116"/>
    </row>
    <row r="28" spans="1:7" ht="12.75" customHeight="1">
      <c r="A28" s="75"/>
      <c r="B28" s="75"/>
      <c r="C28" s="75"/>
      <c r="D28" s="75"/>
      <c r="E28" s="75"/>
      <c r="F28" s="75"/>
      <c r="G28" s="75"/>
    </row>
    <row r="29" spans="1:7" ht="24" customHeight="1">
      <c r="A29" s="112" t="s">
        <v>49</v>
      </c>
      <c r="B29" s="112"/>
      <c r="C29" s="112"/>
      <c r="D29" s="112"/>
      <c r="E29" s="112"/>
      <c r="F29" s="112"/>
      <c r="G29" s="112"/>
    </row>
    <row r="30" spans="1:7">
      <c r="C30" s="40"/>
      <c r="D30" s="40"/>
      <c r="E30" s="40"/>
    </row>
    <row r="31" spans="1:7" ht="23.25" customHeight="1">
      <c r="A31" s="112" t="s">
        <v>50</v>
      </c>
      <c r="B31" s="112"/>
      <c r="C31" s="112"/>
      <c r="D31" s="112"/>
      <c r="E31" s="112"/>
      <c r="F31" s="112"/>
      <c r="G31" s="112"/>
    </row>
    <row r="32" spans="1:7">
      <c r="C32" s="40"/>
      <c r="D32" s="40"/>
      <c r="E32" s="40"/>
    </row>
    <row r="33" spans="1:8">
      <c r="B33" s="28"/>
      <c r="C33" s="40"/>
      <c r="D33" s="40"/>
      <c r="E33" s="40"/>
    </row>
    <row r="34" spans="1:8">
      <c r="A34" s="70"/>
      <c r="B34" s="69"/>
      <c r="C34" s="70"/>
      <c r="D34" s="70"/>
      <c r="E34" s="70"/>
      <c r="F34" s="71"/>
      <c r="G34" s="70"/>
      <c r="H34" s="72"/>
    </row>
    <row r="48" spans="1:8">
      <c r="B48" s="2"/>
    </row>
  </sheetData>
  <mergeCells count="12">
    <mergeCell ref="A29:G29"/>
    <mergeCell ref="A31:G31"/>
    <mergeCell ref="A7:A8"/>
    <mergeCell ref="B7:B8"/>
    <mergeCell ref="C7:E7"/>
    <mergeCell ref="G7:G8"/>
    <mergeCell ref="A27:G27"/>
    <mergeCell ref="A1:G1"/>
    <mergeCell ref="A2:G2"/>
    <mergeCell ref="A3:G3"/>
    <mergeCell ref="A6:G6"/>
    <mergeCell ref="A5:U5"/>
  </mergeCells>
  <phoneticPr fontId="2" type="noConversion"/>
  <printOptions horizontalCentered="1"/>
  <pageMargins left="0.19685039370078741" right="0.19685039370078741" top="0.39370078740157483" bottom="0.39370078740157483" header="0" footer="0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298"/>
  <sheetViews>
    <sheetView tabSelected="1" workbookViewId="0">
      <selection activeCell="D116" sqref="D116"/>
    </sheetView>
  </sheetViews>
  <sheetFormatPr baseColWidth="10" defaultRowHeight="12.75"/>
  <cols>
    <col min="1" max="1" width="24.140625" customWidth="1"/>
    <col min="2" max="2" width="13.140625" customWidth="1"/>
    <col min="3" max="3" width="8.85546875" customWidth="1"/>
    <col min="4" max="4" width="11.85546875" customWidth="1"/>
    <col min="5" max="5" width="3" customWidth="1"/>
    <col min="6" max="6" width="11.28515625" bestFit="1" customWidth="1"/>
    <col min="7" max="7" width="11.5703125" customWidth="1"/>
    <col min="8" max="8" width="11" customWidth="1"/>
    <col min="9" max="9" width="10.28515625" bestFit="1" customWidth="1"/>
    <col min="10" max="10" width="7.5703125" customWidth="1"/>
    <col min="11" max="11" width="8" customWidth="1"/>
    <col min="12" max="12" width="11" customWidth="1"/>
    <col min="13" max="13" width="2.85546875" customWidth="1"/>
    <col min="14" max="14" width="12" bestFit="1" customWidth="1"/>
    <col min="15" max="15" width="11.85546875" customWidth="1"/>
    <col min="16" max="16" width="19.28515625" customWidth="1"/>
    <col min="17" max="17" width="3.140625" customWidth="1"/>
    <col min="18" max="18" width="15" customWidth="1"/>
    <col min="19" max="19" width="15.140625" customWidth="1"/>
    <col min="20" max="20" width="15.42578125" customWidth="1"/>
    <col min="21" max="21" width="18" customWidth="1"/>
    <col min="22" max="22" width="0.85546875" customWidth="1"/>
    <col min="24" max="24" width="15.28515625" bestFit="1" customWidth="1"/>
    <col min="25" max="25" width="15.85546875" bestFit="1" customWidth="1"/>
  </cols>
  <sheetData>
    <row r="1" spans="1:22" ht="18.75" customHeight="1">
      <c r="A1" s="107" t="s">
        <v>20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4"/>
    </row>
    <row r="2" spans="1:22" ht="15" customHeight="1">
      <c r="A2" s="108" t="s">
        <v>31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5"/>
    </row>
    <row r="3" spans="1:22" ht="15" customHeight="1">
      <c r="A3" s="108" t="s">
        <v>5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5"/>
      <c r="S3" s="5"/>
      <c r="T3" s="5"/>
      <c r="U3" s="5"/>
    </row>
    <row r="4" spans="1:22" ht="15.75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</row>
    <row r="5" spans="1:22" ht="14.25" customHeight="1">
      <c r="A5" s="111" t="s">
        <v>80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</row>
    <row r="6" spans="1:22" ht="18">
      <c r="A6" s="110" t="s">
        <v>6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6"/>
    </row>
    <row r="7" spans="1:22" ht="30" customHeight="1">
      <c r="A7" s="118" t="s">
        <v>7</v>
      </c>
      <c r="B7" s="119" t="s">
        <v>8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7"/>
      <c r="R7" s="7"/>
      <c r="S7" s="7"/>
      <c r="T7" s="7"/>
      <c r="U7" s="8"/>
    </row>
    <row r="8" spans="1:22" ht="30.75" customHeight="1">
      <c r="A8" s="118"/>
      <c r="B8" s="9" t="s">
        <v>9</v>
      </c>
      <c r="C8" s="10"/>
      <c r="D8" s="9" t="s">
        <v>22</v>
      </c>
      <c r="E8" s="10"/>
      <c r="F8" s="120" t="s">
        <v>10</v>
      </c>
      <c r="G8" s="120"/>
      <c r="H8" s="120"/>
      <c r="I8" s="10"/>
      <c r="J8" s="120" t="s">
        <v>23</v>
      </c>
      <c r="K8" s="120"/>
      <c r="L8" s="120"/>
      <c r="M8" s="10"/>
      <c r="N8" s="51" t="s">
        <v>11</v>
      </c>
      <c r="O8" s="10"/>
      <c r="P8" s="9" t="s">
        <v>12</v>
      </c>
      <c r="Q8" s="8"/>
      <c r="R8" s="119" t="s">
        <v>13</v>
      </c>
      <c r="S8" s="119"/>
      <c r="T8" s="119"/>
      <c r="U8" s="119"/>
    </row>
    <row r="9" spans="1:22" ht="27.75" customHeight="1">
      <c r="A9" s="11"/>
      <c r="B9" s="102"/>
      <c r="C9" s="12"/>
      <c r="D9" s="12"/>
      <c r="E9" s="12"/>
      <c r="F9" s="103" t="s">
        <v>81</v>
      </c>
      <c r="G9" s="103" t="s">
        <v>82</v>
      </c>
      <c r="H9" s="103" t="s">
        <v>83</v>
      </c>
      <c r="I9" s="12"/>
      <c r="J9" s="3" t="s">
        <v>81</v>
      </c>
      <c r="K9" s="3" t="s">
        <v>84</v>
      </c>
      <c r="L9" s="3" t="s">
        <v>83</v>
      </c>
      <c r="M9" s="12"/>
      <c r="N9" s="12"/>
      <c r="O9" s="12"/>
      <c r="P9" s="12"/>
      <c r="Q9" s="12"/>
      <c r="R9" s="3" t="s">
        <v>81</v>
      </c>
      <c r="S9" s="3" t="s">
        <v>84</v>
      </c>
      <c r="T9" s="3" t="s">
        <v>83</v>
      </c>
      <c r="U9" s="12" t="s">
        <v>85</v>
      </c>
    </row>
    <row r="10" spans="1:22" ht="17.25" customHeight="1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</row>
    <row r="11" spans="1:22" ht="25.5">
      <c r="A11" s="13" t="s">
        <v>52</v>
      </c>
      <c r="B11" s="74" t="s">
        <v>53</v>
      </c>
      <c r="C11" s="83"/>
      <c r="D11" t="s">
        <v>54</v>
      </c>
      <c r="E11" s="83"/>
      <c r="F11" s="84">
        <v>86817</v>
      </c>
      <c r="G11" s="84">
        <v>86817</v>
      </c>
      <c r="H11" s="84">
        <v>86817</v>
      </c>
      <c r="I11" s="85"/>
      <c r="J11" s="86">
        <v>1</v>
      </c>
      <c r="K11" s="86">
        <v>1</v>
      </c>
      <c r="L11" s="86">
        <v>1</v>
      </c>
      <c r="M11" s="85"/>
      <c r="N11" s="87"/>
      <c r="O11" s="85"/>
      <c r="P11" t="s">
        <v>55</v>
      </c>
      <c r="Q11" s="85"/>
      <c r="R11" s="84">
        <f>+F11*J11</f>
        <v>86817</v>
      </c>
      <c r="S11" s="84">
        <f t="shared" ref="S11:T29" si="0">+G11*K11</f>
        <v>86817</v>
      </c>
      <c r="T11" s="84">
        <f t="shared" si="0"/>
        <v>86817</v>
      </c>
      <c r="U11" s="84">
        <f>SUM(R11:T11)</f>
        <v>260451</v>
      </c>
      <c r="V11" s="83"/>
    </row>
    <row r="12" spans="1:22" ht="25.5">
      <c r="A12" s="13" t="s">
        <v>52</v>
      </c>
      <c r="B12" s="74" t="s">
        <v>56</v>
      </c>
      <c r="D12" t="s">
        <v>54</v>
      </c>
      <c r="F12" s="84">
        <v>36353</v>
      </c>
      <c r="G12" s="84">
        <v>36353</v>
      </c>
      <c r="H12" s="84">
        <v>36353</v>
      </c>
      <c r="I12" s="85"/>
      <c r="J12" s="86">
        <v>5</v>
      </c>
      <c r="K12" s="86">
        <v>5</v>
      </c>
      <c r="L12" s="86">
        <v>5</v>
      </c>
      <c r="M12" s="85"/>
      <c r="N12" s="87"/>
      <c r="O12" s="85"/>
      <c r="P12" t="s">
        <v>55</v>
      </c>
      <c r="Q12" s="85"/>
      <c r="R12" s="84">
        <f>+F12*J12</f>
        <v>181765</v>
      </c>
      <c r="S12" s="84">
        <f t="shared" si="0"/>
        <v>181765</v>
      </c>
      <c r="T12" s="84">
        <f t="shared" si="0"/>
        <v>181765</v>
      </c>
      <c r="U12" s="84">
        <f t="shared" ref="U12:U39" si="1">SUM(R12:T12)</f>
        <v>545295</v>
      </c>
    </row>
    <row r="13" spans="1:22" ht="25.5">
      <c r="A13" s="13" t="s">
        <v>52</v>
      </c>
      <c r="B13" s="74" t="s">
        <v>56</v>
      </c>
      <c r="D13" t="s">
        <v>54</v>
      </c>
      <c r="F13" s="84">
        <v>25000</v>
      </c>
      <c r="G13" s="84">
        <v>25000</v>
      </c>
      <c r="H13" s="84">
        <v>25000</v>
      </c>
      <c r="I13" s="85"/>
      <c r="J13" s="86">
        <v>1</v>
      </c>
      <c r="K13" s="86">
        <v>1</v>
      </c>
      <c r="L13" s="86">
        <v>1</v>
      </c>
      <c r="M13" s="85"/>
      <c r="N13" s="87"/>
      <c r="O13" s="85"/>
      <c r="P13" t="s">
        <v>55</v>
      </c>
      <c r="Q13" s="85"/>
      <c r="R13" s="84">
        <f>+F13*J13</f>
        <v>25000</v>
      </c>
      <c r="S13" s="84">
        <f>+G13*K13</f>
        <v>25000</v>
      </c>
      <c r="T13" s="84">
        <f>+H13*L13</f>
        <v>25000</v>
      </c>
      <c r="U13" s="84">
        <f>SUM(R13:T13)</f>
        <v>75000</v>
      </c>
    </row>
    <row r="14" spans="1:22" ht="25.5">
      <c r="A14" s="13" t="s">
        <v>52</v>
      </c>
      <c r="B14" s="74" t="s">
        <v>57</v>
      </c>
      <c r="D14" t="s">
        <v>54</v>
      </c>
      <c r="F14" s="84">
        <v>25000</v>
      </c>
      <c r="G14" s="84">
        <v>25000</v>
      </c>
      <c r="H14" s="84">
        <v>25000</v>
      </c>
      <c r="I14" s="85"/>
      <c r="J14" s="86">
        <v>2</v>
      </c>
      <c r="K14" s="86">
        <v>2</v>
      </c>
      <c r="L14" s="86">
        <v>2</v>
      </c>
      <c r="M14" s="85"/>
      <c r="N14" s="87"/>
      <c r="O14" s="85"/>
      <c r="P14" t="s">
        <v>55</v>
      </c>
      <c r="Q14" s="85"/>
      <c r="R14" s="84">
        <f>+F14*J14</f>
        <v>50000</v>
      </c>
      <c r="S14" s="84">
        <f>+G14*K14</f>
        <v>50000</v>
      </c>
      <c r="T14" s="84">
        <f>+H14*L14</f>
        <v>50000</v>
      </c>
      <c r="U14" s="84">
        <f>SUM(R14:T14)</f>
        <v>150000</v>
      </c>
    </row>
    <row r="15" spans="1:22" ht="25.5">
      <c r="A15" s="13" t="s">
        <v>52</v>
      </c>
      <c r="B15" s="74" t="s">
        <v>58</v>
      </c>
      <c r="D15" t="s">
        <v>54</v>
      </c>
      <c r="F15" s="84">
        <v>16033.9</v>
      </c>
      <c r="G15" s="84">
        <v>16033.9</v>
      </c>
      <c r="H15" s="84">
        <v>16033.9</v>
      </c>
      <c r="J15" s="86">
        <v>3</v>
      </c>
      <c r="K15" s="86">
        <v>3</v>
      </c>
      <c r="L15" s="86">
        <v>3</v>
      </c>
      <c r="N15" s="87"/>
      <c r="P15" t="s">
        <v>55</v>
      </c>
      <c r="Q15" s="85"/>
      <c r="R15" s="84">
        <f t="shared" ref="R15:T39" si="2">+F15*J15</f>
        <v>48101.7</v>
      </c>
      <c r="S15" s="84">
        <f t="shared" si="0"/>
        <v>48101.7</v>
      </c>
      <c r="T15" s="84">
        <f t="shared" si="0"/>
        <v>48101.7</v>
      </c>
      <c r="U15" s="84">
        <f t="shared" si="1"/>
        <v>144305.09999999998</v>
      </c>
    </row>
    <row r="16" spans="1:22" ht="25.5">
      <c r="A16" s="13" t="s">
        <v>52</v>
      </c>
      <c r="B16" s="74" t="s">
        <v>58</v>
      </c>
      <c r="D16" t="s">
        <v>54</v>
      </c>
      <c r="F16" s="84">
        <v>9295.65</v>
      </c>
      <c r="G16" s="84">
        <v>9295.65</v>
      </c>
      <c r="H16" s="84">
        <v>9844.09</v>
      </c>
      <c r="I16" s="84">
        <v>9295.65</v>
      </c>
      <c r="J16" s="86">
        <v>1</v>
      </c>
      <c r="K16" s="86">
        <v>1</v>
      </c>
      <c r="L16" s="86">
        <v>1</v>
      </c>
      <c r="N16" s="87"/>
      <c r="P16" t="s">
        <v>55</v>
      </c>
      <c r="Q16" s="85"/>
      <c r="R16" s="84">
        <f t="shared" si="2"/>
        <v>9295.65</v>
      </c>
      <c r="S16" s="84">
        <f t="shared" si="0"/>
        <v>9295.65</v>
      </c>
      <c r="T16" s="84">
        <f t="shared" si="0"/>
        <v>9844.09</v>
      </c>
      <c r="U16" s="84">
        <f t="shared" si="1"/>
        <v>28435.39</v>
      </c>
    </row>
    <row r="17" spans="1:21" ht="25.5">
      <c r="A17" s="13" t="s">
        <v>52</v>
      </c>
      <c r="B17" s="74" t="s">
        <v>58</v>
      </c>
      <c r="D17" t="s">
        <v>54</v>
      </c>
      <c r="F17" s="84">
        <v>14654</v>
      </c>
      <c r="G17" s="84">
        <v>14654</v>
      </c>
      <c r="H17" s="84">
        <v>14654</v>
      </c>
      <c r="J17" s="86">
        <v>2</v>
      </c>
      <c r="K17" s="86">
        <v>2</v>
      </c>
      <c r="L17" s="86">
        <v>2</v>
      </c>
      <c r="N17" s="87"/>
      <c r="P17" t="s">
        <v>55</v>
      </c>
      <c r="Q17" s="85"/>
      <c r="R17" s="84">
        <f t="shared" si="2"/>
        <v>29308</v>
      </c>
      <c r="S17" s="84">
        <f t="shared" si="0"/>
        <v>29308</v>
      </c>
      <c r="T17" s="84">
        <f t="shared" si="0"/>
        <v>29308</v>
      </c>
      <c r="U17" s="84">
        <f t="shared" si="1"/>
        <v>87924</v>
      </c>
    </row>
    <row r="18" spans="1:21" ht="25.5">
      <c r="A18" s="13" t="s">
        <v>52</v>
      </c>
      <c r="B18" s="74" t="s">
        <v>59</v>
      </c>
      <c r="D18" t="s">
        <v>54</v>
      </c>
      <c r="F18" s="84">
        <v>18000</v>
      </c>
      <c r="G18" s="84">
        <v>18000</v>
      </c>
      <c r="H18" s="84">
        <v>18000</v>
      </c>
      <c r="J18" s="86">
        <v>2</v>
      </c>
      <c r="K18" s="86">
        <v>2</v>
      </c>
      <c r="L18" s="86">
        <v>2</v>
      </c>
      <c r="N18" s="87"/>
      <c r="P18" t="s">
        <v>55</v>
      </c>
      <c r="Q18" s="85"/>
      <c r="R18" s="84">
        <f>+F18*J18</f>
        <v>36000</v>
      </c>
      <c r="S18" s="84">
        <f>+G18*K18</f>
        <v>36000</v>
      </c>
      <c r="T18" s="84">
        <f>+H18*L18</f>
        <v>36000</v>
      </c>
      <c r="U18" s="84">
        <f>SUM(R18:T18)</f>
        <v>108000</v>
      </c>
    </row>
    <row r="19" spans="1:21" ht="25.5">
      <c r="A19" s="13" t="s">
        <v>52</v>
      </c>
      <c r="B19" s="74" t="s">
        <v>59</v>
      </c>
      <c r="D19" t="s">
        <v>54</v>
      </c>
      <c r="F19" s="84">
        <v>36353</v>
      </c>
      <c r="G19" s="84">
        <v>36353</v>
      </c>
      <c r="H19" s="84">
        <v>36353</v>
      </c>
      <c r="J19" s="86">
        <v>1</v>
      </c>
      <c r="K19" s="86">
        <v>1</v>
      </c>
      <c r="L19" s="86">
        <v>1</v>
      </c>
      <c r="N19" s="87"/>
      <c r="P19" t="s">
        <v>55</v>
      </c>
      <c r="Q19" s="85"/>
      <c r="R19" s="84">
        <f t="shared" si="2"/>
        <v>36353</v>
      </c>
      <c r="S19" s="84">
        <f t="shared" si="0"/>
        <v>36353</v>
      </c>
      <c r="T19" s="84">
        <f t="shared" si="0"/>
        <v>36353</v>
      </c>
      <c r="U19" s="84">
        <f t="shared" si="1"/>
        <v>109059</v>
      </c>
    </row>
    <row r="20" spans="1:21" ht="25.5">
      <c r="A20" s="13" t="s">
        <v>52</v>
      </c>
      <c r="B20" s="74" t="s">
        <v>59</v>
      </c>
      <c r="D20" t="s">
        <v>54</v>
      </c>
      <c r="F20" s="84">
        <v>12250</v>
      </c>
      <c r="G20" s="84">
        <v>12250</v>
      </c>
      <c r="H20" s="84">
        <v>12250</v>
      </c>
      <c r="I20" s="88">
        <v>12250</v>
      </c>
      <c r="J20" s="86">
        <v>1</v>
      </c>
      <c r="K20" s="86">
        <v>1</v>
      </c>
      <c r="L20" s="86">
        <v>1</v>
      </c>
      <c r="N20" s="87"/>
      <c r="P20" t="s">
        <v>55</v>
      </c>
      <c r="Q20" s="85"/>
      <c r="R20" s="84">
        <f t="shared" si="2"/>
        <v>12250</v>
      </c>
      <c r="S20" s="84">
        <f t="shared" si="0"/>
        <v>12250</v>
      </c>
      <c r="T20" s="84">
        <f t="shared" si="0"/>
        <v>12250</v>
      </c>
      <c r="U20" s="84">
        <f t="shared" si="1"/>
        <v>36750</v>
      </c>
    </row>
    <row r="21" spans="1:21" ht="25.5">
      <c r="A21" s="13" t="s">
        <v>52</v>
      </c>
      <c r="B21" s="74" t="s">
        <v>59</v>
      </c>
      <c r="D21" t="s">
        <v>54</v>
      </c>
      <c r="F21" s="84">
        <v>11250</v>
      </c>
      <c r="G21" s="84">
        <v>11250</v>
      </c>
      <c r="H21" s="84">
        <v>11250</v>
      </c>
      <c r="J21" s="86">
        <v>2</v>
      </c>
      <c r="K21" s="86">
        <v>2</v>
      </c>
      <c r="L21" s="86">
        <v>2</v>
      </c>
      <c r="N21" s="87"/>
      <c r="P21" t="s">
        <v>55</v>
      </c>
      <c r="Q21" s="85"/>
      <c r="R21" s="84">
        <f t="shared" si="2"/>
        <v>22500</v>
      </c>
      <c r="S21" s="84">
        <f t="shared" si="0"/>
        <v>22500</v>
      </c>
      <c r="T21" s="84">
        <f t="shared" si="0"/>
        <v>22500</v>
      </c>
      <c r="U21" s="84">
        <f t="shared" si="1"/>
        <v>67500</v>
      </c>
    </row>
    <row r="22" spans="1:21" ht="25.5">
      <c r="A22" s="13" t="s">
        <v>52</v>
      </c>
      <c r="B22" s="74" t="s">
        <v>59</v>
      </c>
      <c r="D22" t="s">
        <v>54</v>
      </c>
      <c r="F22" s="84">
        <v>13459.07</v>
      </c>
      <c r="G22" s="84">
        <v>0</v>
      </c>
      <c r="H22" s="84">
        <v>0</v>
      </c>
      <c r="J22" s="86">
        <v>1</v>
      </c>
      <c r="K22" s="86">
        <v>0</v>
      </c>
      <c r="L22" s="86">
        <v>0</v>
      </c>
      <c r="N22" s="87"/>
      <c r="P22" t="s">
        <v>55</v>
      </c>
      <c r="Q22" s="85"/>
      <c r="R22" s="84">
        <f>+F22*J22</f>
        <v>13459.07</v>
      </c>
      <c r="S22" s="84">
        <f>+G22*K22</f>
        <v>0</v>
      </c>
      <c r="T22" s="84">
        <f>+H22*L22</f>
        <v>0</v>
      </c>
      <c r="U22" s="84">
        <f>SUM(R22:T22)</f>
        <v>13459.07</v>
      </c>
    </row>
    <row r="23" spans="1:21" ht="25.5">
      <c r="A23" s="13" t="s">
        <v>52</v>
      </c>
      <c r="B23" s="74" t="s">
        <v>59</v>
      </c>
      <c r="D23" t="s">
        <v>54</v>
      </c>
      <c r="F23" s="84">
        <v>9493.39</v>
      </c>
      <c r="G23" s="84">
        <v>9493.39</v>
      </c>
      <c r="H23" s="84">
        <v>10053.5</v>
      </c>
      <c r="J23" s="86">
        <v>1</v>
      </c>
      <c r="K23" s="86">
        <v>1</v>
      </c>
      <c r="L23" s="86">
        <v>1</v>
      </c>
      <c r="N23" s="87"/>
      <c r="P23" t="s">
        <v>55</v>
      </c>
      <c r="Q23" s="85"/>
      <c r="R23" s="84">
        <f t="shared" si="2"/>
        <v>9493.39</v>
      </c>
      <c r="S23" s="84">
        <f t="shared" si="0"/>
        <v>9493.39</v>
      </c>
      <c r="T23" s="84">
        <f t="shared" si="0"/>
        <v>10053.5</v>
      </c>
      <c r="U23" s="84">
        <f t="shared" si="1"/>
        <v>29040.28</v>
      </c>
    </row>
    <row r="24" spans="1:21" ht="25.5">
      <c r="A24" s="13" t="s">
        <v>52</v>
      </c>
      <c r="B24" s="74" t="s">
        <v>59</v>
      </c>
      <c r="D24" t="s">
        <v>54</v>
      </c>
      <c r="F24" s="84">
        <v>14654</v>
      </c>
      <c r="G24" s="84">
        <v>14654</v>
      </c>
      <c r="H24" s="84">
        <v>14654</v>
      </c>
      <c r="J24" s="86">
        <v>1</v>
      </c>
      <c r="K24" s="86">
        <v>2</v>
      </c>
      <c r="L24" s="86">
        <v>2</v>
      </c>
      <c r="N24" s="87"/>
      <c r="P24" t="s">
        <v>55</v>
      </c>
      <c r="Q24" s="85"/>
      <c r="R24" s="84">
        <f>+F24*J24</f>
        <v>14654</v>
      </c>
      <c r="S24" s="84">
        <f>+G24*K24</f>
        <v>29308</v>
      </c>
      <c r="T24" s="84">
        <f>+H24*L24</f>
        <v>29308</v>
      </c>
      <c r="U24" s="84">
        <f>SUM(R24:T24)</f>
        <v>73270</v>
      </c>
    </row>
    <row r="25" spans="1:21" ht="25.5">
      <c r="A25" s="13" t="s">
        <v>52</v>
      </c>
      <c r="B25" s="74" t="s">
        <v>60</v>
      </c>
      <c r="D25" t="s">
        <v>54</v>
      </c>
      <c r="F25" s="84">
        <v>5621.3</v>
      </c>
      <c r="G25" s="84">
        <v>5952.69</v>
      </c>
      <c r="H25" s="84">
        <v>5952.69</v>
      </c>
      <c r="J25" s="86">
        <v>3</v>
      </c>
      <c r="K25" s="86">
        <v>3</v>
      </c>
      <c r="L25" s="86">
        <v>3</v>
      </c>
      <c r="N25" s="87"/>
      <c r="P25" t="s">
        <v>55</v>
      </c>
      <c r="Q25" s="85"/>
      <c r="R25" s="84">
        <f t="shared" si="2"/>
        <v>16863.900000000001</v>
      </c>
      <c r="S25" s="84">
        <f t="shared" si="0"/>
        <v>17858.07</v>
      </c>
      <c r="T25" s="84">
        <f t="shared" si="0"/>
        <v>17858.07</v>
      </c>
      <c r="U25" s="84">
        <f t="shared" si="1"/>
        <v>52580.04</v>
      </c>
    </row>
    <row r="26" spans="1:21" ht="25.5">
      <c r="A26" s="13" t="s">
        <v>52</v>
      </c>
      <c r="B26" s="74" t="s">
        <v>86</v>
      </c>
      <c r="D26" t="s">
        <v>54</v>
      </c>
      <c r="F26" s="84">
        <v>0</v>
      </c>
      <c r="G26" s="84">
        <v>18321</v>
      </c>
      <c r="H26" s="84">
        <v>21921.66</v>
      </c>
      <c r="J26" s="86">
        <v>0</v>
      </c>
      <c r="K26" s="86">
        <v>1</v>
      </c>
      <c r="L26" s="86">
        <v>1</v>
      </c>
      <c r="N26" s="87"/>
      <c r="P26" t="s">
        <v>55</v>
      </c>
      <c r="Q26" s="85"/>
      <c r="R26" s="84">
        <f>+F26*J26</f>
        <v>0</v>
      </c>
      <c r="S26" s="84">
        <f>+G26*K26</f>
        <v>18321</v>
      </c>
      <c r="T26" s="84">
        <f>+H26*L26</f>
        <v>21921.66</v>
      </c>
      <c r="U26" s="84">
        <f>SUM(R26:T26)</f>
        <v>40242.660000000003</v>
      </c>
    </row>
    <row r="27" spans="1:21" ht="25.5">
      <c r="A27" s="13" t="s">
        <v>52</v>
      </c>
      <c r="B27" s="74" t="s">
        <v>61</v>
      </c>
      <c r="D27" t="s">
        <v>54</v>
      </c>
      <c r="F27" s="84">
        <v>14654</v>
      </c>
      <c r="G27" s="84">
        <v>14654</v>
      </c>
      <c r="H27" s="84">
        <v>14654</v>
      </c>
      <c r="J27" s="86">
        <v>3</v>
      </c>
      <c r="K27" s="86">
        <v>3</v>
      </c>
      <c r="L27" s="86">
        <v>3</v>
      </c>
      <c r="N27" s="87"/>
      <c r="P27" t="s">
        <v>55</v>
      </c>
      <c r="Q27" s="85"/>
      <c r="R27" s="84">
        <f t="shared" si="2"/>
        <v>43962</v>
      </c>
      <c r="S27" s="84">
        <f t="shared" si="0"/>
        <v>43962</v>
      </c>
      <c r="T27" s="84">
        <f t="shared" si="0"/>
        <v>43962</v>
      </c>
      <c r="U27" s="84">
        <f t="shared" si="1"/>
        <v>131886</v>
      </c>
    </row>
    <row r="28" spans="1:21" ht="25.5">
      <c r="A28" s="13" t="s">
        <v>52</v>
      </c>
      <c r="B28" s="74" t="s">
        <v>61</v>
      </c>
      <c r="D28" t="s">
        <v>54</v>
      </c>
      <c r="F28" s="84">
        <v>12000</v>
      </c>
      <c r="G28" s="84">
        <v>12000</v>
      </c>
      <c r="H28" s="84">
        <v>12000</v>
      </c>
      <c r="J28" s="86">
        <v>1</v>
      </c>
      <c r="K28" s="86">
        <v>1</v>
      </c>
      <c r="L28" s="86">
        <v>1</v>
      </c>
      <c r="N28" s="87"/>
      <c r="P28" t="s">
        <v>55</v>
      </c>
      <c r="Q28" s="85"/>
      <c r="R28" s="84">
        <f t="shared" si="2"/>
        <v>12000</v>
      </c>
      <c r="S28" s="84">
        <f t="shared" si="0"/>
        <v>12000</v>
      </c>
      <c r="T28" s="84">
        <f t="shared" si="0"/>
        <v>12000</v>
      </c>
      <c r="U28" s="84">
        <f t="shared" si="1"/>
        <v>36000</v>
      </c>
    </row>
    <row r="29" spans="1:21" ht="25.5">
      <c r="A29" s="13" t="s">
        <v>52</v>
      </c>
      <c r="B29" s="74" t="s">
        <v>62</v>
      </c>
      <c r="D29" t="s">
        <v>54</v>
      </c>
      <c r="F29" s="84">
        <v>7906.52</v>
      </c>
      <c r="G29" s="84">
        <v>7906.52</v>
      </c>
      <c r="H29" s="84">
        <v>7906.52</v>
      </c>
      <c r="J29" s="86">
        <v>2</v>
      </c>
      <c r="K29" s="86">
        <v>2</v>
      </c>
      <c r="L29" s="86">
        <v>2</v>
      </c>
      <c r="N29" s="87"/>
      <c r="P29" t="s">
        <v>55</v>
      </c>
      <c r="Q29" s="85"/>
      <c r="R29" s="84">
        <f t="shared" si="2"/>
        <v>15813.04</v>
      </c>
      <c r="S29" s="84">
        <f t="shared" si="0"/>
        <v>15813.04</v>
      </c>
      <c r="T29" s="84">
        <f t="shared" si="0"/>
        <v>15813.04</v>
      </c>
      <c r="U29" s="84">
        <f t="shared" si="1"/>
        <v>47439.12</v>
      </c>
    </row>
    <row r="30" spans="1:21" ht="25.5">
      <c r="A30" s="13" t="s">
        <v>52</v>
      </c>
      <c r="B30" s="74" t="s">
        <v>63</v>
      </c>
      <c r="D30" t="s">
        <v>54</v>
      </c>
      <c r="F30" s="84">
        <v>9500</v>
      </c>
      <c r="G30" s="84">
        <v>9500</v>
      </c>
      <c r="H30" s="84">
        <v>9500</v>
      </c>
      <c r="I30" s="89"/>
      <c r="J30" s="86">
        <v>1</v>
      </c>
      <c r="K30" s="86">
        <v>1</v>
      </c>
      <c r="L30" s="86">
        <v>1</v>
      </c>
      <c r="N30" s="87"/>
      <c r="P30" t="s">
        <v>55</v>
      </c>
      <c r="Q30" s="85"/>
      <c r="R30" s="84">
        <f t="shared" si="2"/>
        <v>9500</v>
      </c>
      <c r="S30" s="84">
        <f t="shared" si="2"/>
        <v>9500</v>
      </c>
      <c r="T30" s="84">
        <f t="shared" si="2"/>
        <v>9500</v>
      </c>
      <c r="U30" s="84">
        <f t="shared" si="1"/>
        <v>28500</v>
      </c>
    </row>
    <row r="31" spans="1:21" ht="25.5">
      <c r="A31" s="13" t="s">
        <v>52</v>
      </c>
      <c r="B31" s="74" t="s">
        <v>64</v>
      </c>
      <c r="D31" t="s">
        <v>54</v>
      </c>
      <c r="F31" s="84">
        <v>4717.6099999999997</v>
      </c>
      <c r="G31" s="84">
        <v>4717.6099999999997</v>
      </c>
      <c r="H31" s="84">
        <v>4995.9399999999996</v>
      </c>
      <c r="I31" s="89"/>
      <c r="J31" s="86">
        <v>6</v>
      </c>
      <c r="K31" s="86">
        <v>6</v>
      </c>
      <c r="L31" s="86">
        <v>6</v>
      </c>
      <c r="N31" s="87"/>
      <c r="P31" t="s">
        <v>55</v>
      </c>
      <c r="Q31" s="85"/>
      <c r="R31" s="84">
        <f t="shared" si="2"/>
        <v>28305.659999999996</v>
      </c>
      <c r="S31" s="84">
        <f t="shared" si="2"/>
        <v>28305.659999999996</v>
      </c>
      <c r="T31" s="84">
        <f t="shared" si="2"/>
        <v>29975.64</v>
      </c>
      <c r="U31" s="84">
        <f t="shared" si="1"/>
        <v>86586.959999999992</v>
      </c>
    </row>
    <row r="32" spans="1:21" ht="25.5">
      <c r="A32" s="13" t="s">
        <v>52</v>
      </c>
      <c r="B32" s="74" t="s">
        <v>64</v>
      </c>
      <c r="D32" t="s">
        <v>54</v>
      </c>
      <c r="F32" s="84">
        <v>8300</v>
      </c>
      <c r="G32" s="84">
        <v>8300</v>
      </c>
      <c r="H32" s="84">
        <v>8300</v>
      </c>
      <c r="I32" s="89"/>
      <c r="J32" s="86">
        <v>1</v>
      </c>
      <c r="K32" s="86">
        <v>1</v>
      </c>
      <c r="L32" s="86">
        <v>1</v>
      </c>
      <c r="N32" s="87"/>
      <c r="P32" t="s">
        <v>55</v>
      </c>
      <c r="Q32" s="85"/>
      <c r="R32" s="84">
        <f t="shared" si="2"/>
        <v>8300</v>
      </c>
      <c r="S32" s="84">
        <f t="shared" si="2"/>
        <v>8300</v>
      </c>
      <c r="T32" s="84">
        <f t="shared" si="2"/>
        <v>8300</v>
      </c>
      <c r="U32" s="84">
        <f t="shared" si="1"/>
        <v>24900</v>
      </c>
    </row>
    <row r="33" spans="1:21" ht="25.5">
      <c r="A33" s="13" t="s">
        <v>52</v>
      </c>
      <c r="B33" s="74" t="s">
        <v>65</v>
      </c>
      <c r="D33" t="s">
        <v>54</v>
      </c>
      <c r="F33" s="84">
        <v>4096.8900000000003</v>
      </c>
      <c r="G33" s="84">
        <v>4096.8900000000003</v>
      </c>
      <c r="H33" s="84">
        <v>4338.6099999999997</v>
      </c>
      <c r="I33" s="89"/>
      <c r="J33" s="86">
        <v>1</v>
      </c>
      <c r="K33" s="86">
        <v>1</v>
      </c>
      <c r="L33" s="86">
        <v>0</v>
      </c>
      <c r="N33" s="87"/>
      <c r="P33" t="s">
        <v>55</v>
      </c>
      <c r="Q33" s="85"/>
      <c r="R33" s="84">
        <f t="shared" si="2"/>
        <v>4096.8900000000003</v>
      </c>
      <c r="S33" s="84">
        <f t="shared" si="2"/>
        <v>4096.8900000000003</v>
      </c>
      <c r="T33" s="84">
        <f t="shared" si="2"/>
        <v>0</v>
      </c>
      <c r="U33" s="84">
        <f t="shared" si="1"/>
        <v>8193.7800000000007</v>
      </c>
    </row>
    <row r="34" spans="1:21" ht="25.5">
      <c r="A34" s="13" t="s">
        <v>52</v>
      </c>
      <c r="B34" s="74" t="s">
        <v>66</v>
      </c>
      <c r="D34" t="s">
        <v>54</v>
      </c>
      <c r="F34" s="84">
        <v>4326.57</v>
      </c>
      <c r="G34" s="84">
        <v>4326.57</v>
      </c>
      <c r="H34" s="84">
        <v>0</v>
      </c>
      <c r="I34" s="89"/>
      <c r="J34" s="86">
        <v>1</v>
      </c>
      <c r="K34" s="86">
        <v>1</v>
      </c>
      <c r="L34" s="86">
        <v>1</v>
      </c>
      <c r="N34" s="87"/>
      <c r="P34" t="s">
        <v>55</v>
      </c>
      <c r="Q34" s="85"/>
      <c r="R34" s="84">
        <f t="shared" si="2"/>
        <v>4326.57</v>
      </c>
      <c r="S34" s="84">
        <f t="shared" si="2"/>
        <v>4326.57</v>
      </c>
      <c r="T34" s="84">
        <f t="shared" si="2"/>
        <v>0</v>
      </c>
      <c r="U34" s="84">
        <f t="shared" si="1"/>
        <v>8653.14</v>
      </c>
    </row>
    <row r="35" spans="1:21" ht="25.5">
      <c r="A35" s="13" t="s">
        <v>52</v>
      </c>
      <c r="B35" s="74" t="s">
        <v>67</v>
      </c>
      <c r="D35" t="s">
        <v>68</v>
      </c>
      <c r="F35" s="84">
        <v>20598</v>
      </c>
      <c r="G35" s="84">
        <v>20598</v>
      </c>
      <c r="H35" s="84">
        <v>21329</v>
      </c>
      <c r="I35" s="89"/>
      <c r="J35" s="86">
        <v>7</v>
      </c>
      <c r="K35" s="86">
        <v>7</v>
      </c>
      <c r="L35" s="86">
        <v>8</v>
      </c>
      <c r="N35" s="87"/>
      <c r="P35" t="s">
        <v>55</v>
      </c>
      <c r="Q35" s="85"/>
      <c r="R35" s="84">
        <f t="shared" si="2"/>
        <v>144186</v>
      </c>
      <c r="S35" s="84">
        <f t="shared" si="2"/>
        <v>144186</v>
      </c>
      <c r="T35" s="84">
        <f t="shared" si="2"/>
        <v>170632</v>
      </c>
      <c r="U35" s="84">
        <f t="shared" si="1"/>
        <v>459004</v>
      </c>
    </row>
    <row r="36" spans="1:21" ht="25.5">
      <c r="A36" s="13" t="s">
        <v>52</v>
      </c>
      <c r="B36" s="74" t="s">
        <v>69</v>
      </c>
      <c r="D36" t="s">
        <v>68</v>
      </c>
      <c r="F36" s="84">
        <v>17418</v>
      </c>
      <c r="G36" s="84">
        <v>17418</v>
      </c>
      <c r="H36" s="84">
        <v>18024</v>
      </c>
      <c r="J36" s="86">
        <v>16</v>
      </c>
      <c r="K36" s="86">
        <v>16</v>
      </c>
      <c r="L36" s="86">
        <v>16</v>
      </c>
      <c r="P36" t="s">
        <v>55</v>
      </c>
      <c r="R36" s="84">
        <f t="shared" si="2"/>
        <v>278688</v>
      </c>
      <c r="S36" s="84">
        <f t="shared" si="2"/>
        <v>278688</v>
      </c>
      <c r="T36" s="84">
        <f t="shared" si="2"/>
        <v>288384</v>
      </c>
      <c r="U36" s="84">
        <f t="shared" si="1"/>
        <v>845760</v>
      </c>
    </row>
    <row r="37" spans="1:21" ht="25.5">
      <c r="A37" s="13" t="s">
        <v>52</v>
      </c>
      <c r="B37" s="74" t="s">
        <v>70</v>
      </c>
      <c r="D37" t="s">
        <v>68</v>
      </c>
      <c r="F37" s="84">
        <v>361.83</v>
      </c>
      <c r="G37" s="84">
        <v>361.83</v>
      </c>
      <c r="H37" s="84">
        <v>376.3</v>
      </c>
      <c r="J37" s="86">
        <v>33</v>
      </c>
      <c r="K37" s="86">
        <v>33</v>
      </c>
      <c r="L37" s="86">
        <v>33</v>
      </c>
      <c r="P37" t="s">
        <v>55</v>
      </c>
      <c r="R37" s="84">
        <f t="shared" si="2"/>
        <v>11940.39</v>
      </c>
      <c r="S37" s="84">
        <f t="shared" si="2"/>
        <v>11940.39</v>
      </c>
      <c r="T37" s="84">
        <f t="shared" si="2"/>
        <v>12417.9</v>
      </c>
      <c r="U37" s="84">
        <f t="shared" si="1"/>
        <v>36298.68</v>
      </c>
    </row>
    <row r="38" spans="1:21" ht="25.5">
      <c r="A38" s="13" t="s">
        <v>52</v>
      </c>
      <c r="B38" s="74" t="s">
        <v>71</v>
      </c>
      <c r="D38" t="s">
        <v>68</v>
      </c>
      <c r="F38" s="84">
        <v>325.60000000000002</v>
      </c>
      <c r="G38" s="84">
        <v>325.60000000000002</v>
      </c>
      <c r="H38" s="84">
        <v>338.63</v>
      </c>
      <c r="J38" s="86">
        <v>56</v>
      </c>
      <c r="K38" s="86">
        <v>56</v>
      </c>
      <c r="L38" s="86">
        <v>56</v>
      </c>
      <c r="P38" t="s">
        <v>55</v>
      </c>
      <c r="R38" s="84">
        <f t="shared" si="2"/>
        <v>18233.600000000002</v>
      </c>
      <c r="S38" s="84">
        <f t="shared" si="2"/>
        <v>18233.600000000002</v>
      </c>
      <c r="T38" s="84">
        <f t="shared" si="2"/>
        <v>18963.28</v>
      </c>
      <c r="U38" s="84">
        <f t="shared" si="1"/>
        <v>55430.48</v>
      </c>
    </row>
    <row r="39" spans="1:21" ht="25.5">
      <c r="A39" s="13" t="s">
        <v>52</v>
      </c>
      <c r="B39" s="74" t="s">
        <v>72</v>
      </c>
      <c r="D39" t="s">
        <v>68</v>
      </c>
      <c r="F39" s="90">
        <v>6512</v>
      </c>
      <c r="G39" s="90">
        <v>6512</v>
      </c>
      <c r="H39" s="90">
        <v>6772.6</v>
      </c>
      <c r="J39" s="86">
        <v>14</v>
      </c>
      <c r="K39" s="86">
        <v>14</v>
      </c>
      <c r="L39" s="86">
        <v>15</v>
      </c>
      <c r="P39" t="s">
        <v>55</v>
      </c>
      <c r="R39" s="84">
        <f t="shared" si="2"/>
        <v>91168</v>
      </c>
      <c r="S39" s="84">
        <f t="shared" si="2"/>
        <v>91168</v>
      </c>
      <c r="T39" s="84">
        <f t="shared" si="2"/>
        <v>101589</v>
      </c>
      <c r="U39" s="84">
        <f t="shared" si="1"/>
        <v>283925</v>
      </c>
    </row>
    <row r="40" spans="1:21">
      <c r="B40" s="74"/>
      <c r="F40" s="91">
        <f>SUM(F11:F39)</f>
        <v>444951.33</v>
      </c>
      <c r="G40" s="91">
        <f>SUM(G11:G39)</f>
        <v>450144.65</v>
      </c>
      <c r="H40" s="91">
        <f>SUM(H11:H39)</f>
        <v>452672.43999999994</v>
      </c>
      <c r="J40">
        <f>SUM(J11:J39)</f>
        <v>169</v>
      </c>
      <c r="K40">
        <f>SUM(K11:K39)</f>
        <v>170</v>
      </c>
      <c r="L40" s="56">
        <f>SUM(L11:L39)</f>
        <v>171</v>
      </c>
      <c r="R40" s="91">
        <f>SUM(R11:R39)</f>
        <v>1262380.8600000001</v>
      </c>
      <c r="S40" s="91">
        <f>SUM(S11:S39)</f>
        <v>1282890.9600000002</v>
      </c>
      <c r="T40" s="91">
        <f>SUM(T11:T39)</f>
        <v>1328616.8800000001</v>
      </c>
      <c r="U40" s="91">
        <f>SUM(U11:U39)</f>
        <v>3873888.7</v>
      </c>
    </row>
    <row r="41" spans="1:21">
      <c r="B41" s="74"/>
      <c r="F41" s="91"/>
      <c r="G41" s="91"/>
      <c r="H41" s="91"/>
      <c r="R41" s="91"/>
      <c r="S41" s="91"/>
      <c r="T41" s="91"/>
      <c r="U41" s="91"/>
    </row>
    <row r="42" spans="1:21" ht="15">
      <c r="A42" s="107" t="s">
        <v>20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65"/>
    </row>
    <row r="43" spans="1:21" ht="14.25">
      <c r="A43" s="108" t="s">
        <v>31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66"/>
    </row>
    <row r="44" spans="1:21" ht="14.25">
      <c r="A44" s="108" t="s">
        <v>5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66"/>
      <c r="S44" s="66"/>
      <c r="T44" s="66"/>
      <c r="U44" s="66"/>
    </row>
    <row r="45" spans="1:21" ht="1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</row>
    <row r="46" spans="1:21" ht="15">
      <c r="A46" s="111" t="s">
        <v>80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</row>
    <row r="47" spans="1:21" ht="18">
      <c r="A47" s="110" t="s">
        <v>6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6"/>
    </row>
    <row r="48" spans="1:21">
      <c r="A48" s="118" t="s">
        <v>7</v>
      </c>
      <c r="B48" s="119" t="s">
        <v>8</v>
      </c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7"/>
      <c r="R48" s="7"/>
      <c r="S48" s="7"/>
      <c r="T48" s="7"/>
      <c r="U48" s="8"/>
    </row>
    <row r="49" spans="1:36" ht="38.25">
      <c r="A49" s="118"/>
      <c r="B49" s="67" t="s">
        <v>9</v>
      </c>
      <c r="C49" s="10"/>
      <c r="D49" s="67" t="s">
        <v>22</v>
      </c>
      <c r="E49" s="10"/>
      <c r="F49" s="120" t="s">
        <v>10</v>
      </c>
      <c r="G49" s="120"/>
      <c r="H49" s="120"/>
      <c r="I49" s="10"/>
      <c r="J49" s="120" t="s">
        <v>23</v>
      </c>
      <c r="K49" s="120"/>
      <c r="L49" s="120"/>
      <c r="M49" s="10"/>
      <c r="N49" s="51" t="s">
        <v>11</v>
      </c>
      <c r="O49" s="10"/>
      <c r="P49" s="67" t="s">
        <v>12</v>
      </c>
      <c r="Q49" s="8"/>
      <c r="R49" s="119" t="s">
        <v>13</v>
      </c>
      <c r="S49" s="119"/>
      <c r="T49" s="119"/>
      <c r="U49" s="119"/>
    </row>
    <row r="50" spans="1:36" ht="22.5">
      <c r="A50" s="11"/>
      <c r="B50" s="12"/>
      <c r="C50" s="12"/>
      <c r="D50" s="12"/>
      <c r="E50" s="12"/>
      <c r="F50" s="103" t="s">
        <v>81</v>
      </c>
      <c r="G50" s="103" t="s">
        <v>84</v>
      </c>
      <c r="H50" s="104" t="s">
        <v>83</v>
      </c>
      <c r="I50" s="12"/>
      <c r="J50" s="103" t="s">
        <v>81</v>
      </c>
      <c r="K50" s="103" t="s">
        <v>84</v>
      </c>
      <c r="L50" s="104" t="s">
        <v>83</v>
      </c>
      <c r="M50" s="12"/>
      <c r="N50" s="12"/>
      <c r="O50" s="12"/>
      <c r="P50" s="12"/>
      <c r="Q50" s="12"/>
      <c r="R50" s="103" t="s">
        <v>81</v>
      </c>
      <c r="S50" s="103" t="s">
        <v>84</v>
      </c>
      <c r="T50" s="104" t="s">
        <v>83</v>
      </c>
      <c r="U50" s="105" t="s">
        <v>87</v>
      </c>
    </row>
    <row r="51" spans="1:36" ht="15.7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</row>
    <row r="52" spans="1:36" ht="25.5">
      <c r="A52" s="13" t="s">
        <v>52</v>
      </c>
      <c r="B52" t="s">
        <v>58</v>
      </c>
      <c r="D52" t="s">
        <v>54</v>
      </c>
      <c r="F52" s="84">
        <v>16033.9</v>
      </c>
      <c r="G52" s="84">
        <v>16033.9</v>
      </c>
      <c r="H52" s="84">
        <v>16033.9</v>
      </c>
      <c r="J52" s="86">
        <v>1</v>
      </c>
      <c r="K52" s="86">
        <v>1</v>
      </c>
      <c r="L52" s="86">
        <v>1</v>
      </c>
      <c r="N52" s="87"/>
      <c r="P52" t="s">
        <v>73</v>
      </c>
      <c r="Q52" s="85"/>
      <c r="R52" s="84">
        <f t="shared" ref="R52:T54" si="3">+F52*J52</f>
        <v>16033.9</v>
      </c>
      <c r="S52" s="84">
        <f t="shared" si="3"/>
        <v>16033.9</v>
      </c>
      <c r="T52" s="84">
        <f t="shared" si="3"/>
        <v>16033.9</v>
      </c>
      <c r="U52" s="84">
        <f t="shared" ref="U52:U57" si="4">SUM(R52:T52)</f>
        <v>48101.7</v>
      </c>
    </row>
    <row r="53" spans="1:36" ht="25.5">
      <c r="A53" s="13" t="s">
        <v>52</v>
      </c>
      <c r="B53" t="s">
        <v>59</v>
      </c>
      <c r="D53" t="s">
        <v>54</v>
      </c>
      <c r="F53" s="84">
        <v>12000</v>
      </c>
      <c r="G53" s="84">
        <v>12000</v>
      </c>
      <c r="H53" s="84">
        <v>12000</v>
      </c>
      <c r="J53" s="86">
        <v>1</v>
      </c>
      <c r="K53" s="86">
        <v>1</v>
      </c>
      <c r="L53" s="86">
        <v>1</v>
      </c>
      <c r="N53" s="87"/>
      <c r="P53" t="s">
        <v>73</v>
      </c>
      <c r="Q53" s="85"/>
      <c r="R53" s="84">
        <f t="shared" si="3"/>
        <v>12000</v>
      </c>
      <c r="S53" s="84">
        <f t="shared" si="3"/>
        <v>12000</v>
      </c>
      <c r="T53" s="84">
        <f t="shared" si="3"/>
        <v>12000</v>
      </c>
      <c r="U53" s="84">
        <f t="shared" si="4"/>
        <v>36000</v>
      </c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ht="15.75" customHeight="1">
      <c r="A54" s="13" t="s">
        <v>52</v>
      </c>
      <c r="B54" t="s">
        <v>69</v>
      </c>
      <c r="D54" t="s">
        <v>68</v>
      </c>
      <c r="F54" s="84">
        <v>17418</v>
      </c>
      <c r="G54" s="84">
        <v>17418</v>
      </c>
      <c r="H54" s="84">
        <v>17418</v>
      </c>
      <c r="J54" s="86">
        <v>2</v>
      </c>
      <c r="K54" s="86">
        <v>2</v>
      </c>
      <c r="L54" s="86">
        <v>2</v>
      </c>
      <c r="P54" t="s">
        <v>73</v>
      </c>
      <c r="R54" s="84">
        <f t="shared" si="3"/>
        <v>34836</v>
      </c>
      <c r="S54" s="84">
        <f t="shared" si="3"/>
        <v>34836</v>
      </c>
      <c r="T54" s="84">
        <f t="shared" si="3"/>
        <v>34836</v>
      </c>
      <c r="U54" s="84">
        <f t="shared" si="4"/>
        <v>104508</v>
      </c>
    </row>
    <row r="55" spans="1:36" ht="25.5">
      <c r="A55" s="13" t="s">
        <v>52</v>
      </c>
      <c r="B55" t="s">
        <v>70</v>
      </c>
      <c r="D55" t="s">
        <v>68</v>
      </c>
      <c r="F55" s="84">
        <v>361.83</v>
      </c>
      <c r="G55" s="84">
        <v>361.83</v>
      </c>
      <c r="H55" s="84">
        <v>376.3</v>
      </c>
      <c r="J55" s="86">
        <v>5</v>
      </c>
      <c r="K55" s="86">
        <v>5</v>
      </c>
      <c r="L55" s="86">
        <v>5</v>
      </c>
      <c r="P55" t="s">
        <v>73</v>
      </c>
      <c r="R55" s="84">
        <f>+G56*J55</f>
        <v>1628</v>
      </c>
      <c r="S55" s="84">
        <f>+H56*K55</f>
        <v>1693.15</v>
      </c>
      <c r="T55" s="84">
        <f>+H55*L55</f>
        <v>1881.5</v>
      </c>
      <c r="U55" s="84">
        <f t="shared" si="4"/>
        <v>5202.6499999999996</v>
      </c>
    </row>
    <row r="56" spans="1:36" ht="25.5">
      <c r="A56" s="13" t="s">
        <v>52</v>
      </c>
      <c r="B56" t="s">
        <v>71</v>
      </c>
      <c r="D56" t="s">
        <v>68</v>
      </c>
      <c r="F56" s="84">
        <v>325.60000000000002</v>
      </c>
      <c r="G56" s="84">
        <v>325.60000000000002</v>
      </c>
      <c r="H56" s="84">
        <v>338.63</v>
      </c>
      <c r="J56" s="86">
        <v>2</v>
      </c>
      <c r="K56" s="86">
        <v>2</v>
      </c>
      <c r="L56" s="86">
        <v>2</v>
      </c>
      <c r="P56" t="s">
        <v>73</v>
      </c>
      <c r="R56" s="84">
        <f>+F56*J56</f>
        <v>651.20000000000005</v>
      </c>
      <c r="S56" s="84">
        <f>+G56*K56</f>
        <v>651.20000000000005</v>
      </c>
      <c r="T56" s="84">
        <f>+H56*L56</f>
        <v>677.26</v>
      </c>
      <c r="U56" s="84">
        <f t="shared" si="4"/>
        <v>1979.66</v>
      </c>
    </row>
    <row r="57" spans="1:36" ht="25.5">
      <c r="A57" s="13" t="s">
        <v>52</v>
      </c>
      <c r="B57" t="s">
        <v>72</v>
      </c>
      <c r="D57" t="s">
        <v>68</v>
      </c>
      <c r="F57" s="90">
        <v>6512</v>
      </c>
      <c r="G57" s="90">
        <v>6512</v>
      </c>
      <c r="H57" s="90">
        <v>6772.6</v>
      </c>
      <c r="J57" s="86">
        <v>2</v>
      </c>
      <c r="K57" s="86">
        <v>2</v>
      </c>
      <c r="L57" s="86">
        <v>2</v>
      </c>
      <c r="P57" t="s">
        <v>73</v>
      </c>
      <c r="R57" s="84">
        <f>+F57*J57</f>
        <v>13024</v>
      </c>
      <c r="S57" s="84">
        <f>+G57*K57</f>
        <v>13024</v>
      </c>
      <c r="T57" s="84">
        <f>+H57*L57</f>
        <v>13545.2</v>
      </c>
      <c r="U57" s="84">
        <f t="shared" si="4"/>
        <v>39593.199999999997</v>
      </c>
    </row>
    <row r="58" spans="1:36">
      <c r="F58" s="92">
        <f>SUM(F52:F57)</f>
        <v>52651.33</v>
      </c>
      <c r="G58" s="91">
        <f>SUM(G52:G57)</f>
        <v>52651.33</v>
      </c>
      <c r="H58" s="91">
        <f>SUM(H52:H57)</f>
        <v>52939.43</v>
      </c>
      <c r="J58">
        <f>SUM(J52:J57)</f>
        <v>13</v>
      </c>
      <c r="K58">
        <f>SUM(K52:K57)</f>
        <v>13</v>
      </c>
      <c r="L58" s="56">
        <f>SUM(L52:L57)</f>
        <v>13</v>
      </c>
      <c r="R58" s="92">
        <f>SUM(R52:R57)</f>
        <v>78173.100000000006</v>
      </c>
      <c r="S58" s="92">
        <f>SUM(S52:S57)</f>
        <v>78238.25</v>
      </c>
      <c r="T58" s="92">
        <f>SUM(T52:T57)</f>
        <v>78973.86</v>
      </c>
      <c r="U58" s="92">
        <f>SUM(U52:U57)</f>
        <v>235385.21000000002</v>
      </c>
    </row>
    <row r="59" spans="1:36">
      <c r="F59" s="91"/>
      <c r="G59" s="91"/>
      <c r="H59" s="91"/>
      <c r="R59" s="91"/>
      <c r="S59" s="91"/>
      <c r="T59" s="91"/>
      <c r="U59" s="91"/>
    </row>
    <row r="60" spans="1:36">
      <c r="F60" s="91"/>
      <c r="G60" s="91"/>
      <c r="H60" s="91"/>
      <c r="R60" s="91"/>
      <c r="S60" s="91"/>
      <c r="T60" s="91"/>
      <c r="U60" s="91"/>
    </row>
    <row r="61" spans="1:36">
      <c r="B61" s="74"/>
      <c r="F61" s="91"/>
      <c r="G61" s="91"/>
      <c r="H61" s="91"/>
      <c r="R61" s="91"/>
      <c r="S61" s="91"/>
      <c r="T61" s="91"/>
      <c r="U61" s="91"/>
    </row>
    <row r="62" spans="1:36">
      <c r="B62" s="74"/>
      <c r="F62" s="91"/>
      <c r="G62" s="91"/>
      <c r="H62" s="91"/>
      <c r="R62" s="91"/>
      <c r="S62" s="91"/>
      <c r="T62" s="91"/>
      <c r="U62" s="91"/>
    </row>
    <row r="63" spans="1:36" ht="15">
      <c r="A63" s="107" t="s">
        <v>20</v>
      </c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65"/>
    </row>
    <row r="64" spans="1:36" ht="14.25">
      <c r="A64" s="108" t="s">
        <v>31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66"/>
    </row>
    <row r="65" spans="1:21" ht="14.25">
      <c r="A65" s="108" t="s">
        <v>5</v>
      </c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66"/>
      <c r="S65" s="66"/>
      <c r="T65" s="66"/>
      <c r="U65" s="66"/>
    </row>
    <row r="66" spans="1:21" ht="15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</row>
    <row r="67" spans="1:21" ht="15">
      <c r="A67" s="111" t="s">
        <v>80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</row>
    <row r="68" spans="1:21" ht="18">
      <c r="A68" s="110" t="s">
        <v>6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6"/>
    </row>
    <row r="69" spans="1:21">
      <c r="A69" s="118" t="s">
        <v>7</v>
      </c>
      <c r="B69" s="119" t="s">
        <v>8</v>
      </c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7"/>
      <c r="R69" s="7"/>
      <c r="S69" s="7"/>
      <c r="T69" s="7"/>
      <c r="U69" s="8"/>
    </row>
    <row r="70" spans="1:21" ht="38.25">
      <c r="A70" s="118"/>
      <c r="B70" s="67" t="s">
        <v>9</v>
      </c>
      <c r="C70" s="10"/>
      <c r="D70" s="67" t="s">
        <v>22</v>
      </c>
      <c r="E70" s="10"/>
      <c r="F70" s="120" t="s">
        <v>10</v>
      </c>
      <c r="G70" s="120"/>
      <c r="H70" s="120"/>
      <c r="I70" s="10"/>
      <c r="J70" s="120" t="s">
        <v>23</v>
      </c>
      <c r="K70" s="120"/>
      <c r="L70" s="120"/>
      <c r="M70" s="10"/>
      <c r="N70" s="51" t="s">
        <v>11</v>
      </c>
      <c r="O70" s="10"/>
      <c r="P70" s="67" t="s">
        <v>12</v>
      </c>
      <c r="Q70" s="8"/>
      <c r="R70" s="119" t="s">
        <v>13</v>
      </c>
      <c r="S70" s="119"/>
      <c r="T70" s="119"/>
      <c r="U70" s="119"/>
    </row>
    <row r="71" spans="1:21" ht="25.5">
      <c r="A71" s="11"/>
      <c r="B71" s="12"/>
      <c r="C71" s="12"/>
      <c r="D71" s="12"/>
      <c r="E71" s="12"/>
      <c r="F71" s="10" t="s">
        <v>90</v>
      </c>
      <c r="G71" s="10" t="s">
        <v>82</v>
      </c>
      <c r="H71" s="10" t="s">
        <v>91</v>
      </c>
      <c r="I71" s="12"/>
      <c r="J71" s="10" t="s">
        <v>90</v>
      </c>
      <c r="K71" s="10" t="s">
        <v>82</v>
      </c>
      <c r="L71" s="10" t="s">
        <v>91</v>
      </c>
      <c r="M71" s="12"/>
      <c r="N71" s="12"/>
      <c r="O71" s="12"/>
      <c r="P71" s="12"/>
      <c r="Q71" s="12"/>
      <c r="R71" s="10" t="s">
        <v>25</v>
      </c>
      <c r="S71" s="10" t="s">
        <v>27</v>
      </c>
      <c r="T71" s="10" t="s">
        <v>28</v>
      </c>
      <c r="U71" s="8" t="s">
        <v>29</v>
      </c>
    </row>
    <row r="72" spans="1:21" ht="15.75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</row>
    <row r="73" spans="1:21" ht="25.5">
      <c r="A73" s="13" t="s">
        <v>52</v>
      </c>
      <c r="B73" t="s">
        <v>58</v>
      </c>
      <c r="D73" t="s">
        <v>54</v>
      </c>
      <c r="F73" s="84">
        <v>16033.9</v>
      </c>
      <c r="G73" s="84">
        <v>16033.9</v>
      </c>
      <c r="H73" s="84">
        <v>16033.9</v>
      </c>
      <c r="J73" s="86">
        <v>1</v>
      </c>
      <c r="K73" s="86">
        <v>1</v>
      </c>
      <c r="L73" s="86">
        <v>1</v>
      </c>
      <c r="N73" s="87"/>
      <c r="P73" t="s">
        <v>74</v>
      </c>
      <c r="Q73" s="85"/>
      <c r="R73" s="84">
        <f t="shared" ref="R73:T78" si="5">+F73*J73</f>
        <v>16033.9</v>
      </c>
      <c r="S73" s="84">
        <f t="shared" si="5"/>
        <v>16033.9</v>
      </c>
      <c r="T73" s="84">
        <f t="shared" si="5"/>
        <v>16033.9</v>
      </c>
      <c r="U73" s="84">
        <f t="shared" ref="U73:U78" si="6">SUM(R73:T73)</f>
        <v>48101.7</v>
      </c>
    </row>
    <row r="74" spans="1:21" ht="25.5">
      <c r="A74" s="13" t="s">
        <v>52</v>
      </c>
      <c r="B74" t="s">
        <v>59</v>
      </c>
      <c r="D74" t="s">
        <v>54</v>
      </c>
      <c r="F74" s="84">
        <v>12000</v>
      </c>
      <c r="G74" s="84">
        <v>12000</v>
      </c>
      <c r="H74" s="84">
        <v>12000</v>
      </c>
      <c r="J74" s="86">
        <v>1</v>
      </c>
      <c r="K74" s="86">
        <v>1</v>
      </c>
      <c r="L74" s="86">
        <v>1</v>
      </c>
      <c r="N74" s="87"/>
      <c r="P74" t="s">
        <v>74</v>
      </c>
      <c r="Q74" s="85"/>
      <c r="R74" s="84">
        <f t="shared" si="5"/>
        <v>12000</v>
      </c>
      <c r="S74" s="84">
        <f t="shared" si="5"/>
        <v>12000</v>
      </c>
      <c r="T74" s="84">
        <f t="shared" si="5"/>
        <v>12000</v>
      </c>
      <c r="U74" s="84">
        <f t="shared" si="6"/>
        <v>36000</v>
      </c>
    </row>
    <row r="75" spans="1:21" ht="25.5">
      <c r="A75" s="13" t="s">
        <v>52</v>
      </c>
      <c r="B75" t="s">
        <v>69</v>
      </c>
      <c r="D75" t="s">
        <v>68</v>
      </c>
      <c r="F75" s="84">
        <v>17418</v>
      </c>
      <c r="G75" s="84">
        <v>17418</v>
      </c>
      <c r="H75" s="84">
        <v>17418</v>
      </c>
      <c r="J75" s="86">
        <v>2</v>
      </c>
      <c r="K75" s="86">
        <v>2</v>
      </c>
      <c r="L75" s="86">
        <v>2</v>
      </c>
      <c r="P75" t="s">
        <v>74</v>
      </c>
      <c r="R75" s="84">
        <f t="shared" si="5"/>
        <v>34836</v>
      </c>
      <c r="S75" s="84">
        <f t="shared" si="5"/>
        <v>34836</v>
      </c>
      <c r="T75" s="84">
        <f t="shared" si="5"/>
        <v>34836</v>
      </c>
      <c r="U75" s="84">
        <f t="shared" si="6"/>
        <v>104508</v>
      </c>
    </row>
    <row r="76" spans="1:21" ht="25.5">
      <c r="A76" s="13" t="s">
        <v>52</v>
      </c>
      <c r="B76" t="s">
        <v>71</v>
      </c>
      <c r="D76" t="s">
        <v>68</v>
      </c>
      <c r="F76" s="84">
        <v>325.60000000000002</v>
      </c>
      <c r="G76" s="84">
        <v>325.60000000000002</v>
      </c>
      <c r="H76" s="84">
        <v>325.60000000000002</v>
      </c>
      <c r="J76" s="86">
        <v>0</v>
      </c>
      <c r="K76" s="86">
        <v>8</v>
      </c>
      <c r="L76" s="86">
        <v>8</v>
      </c>
      <c r="P76" t="s">
        <v>74</v>
      </c>
      <c r="R76" s="84">
        <f t="shared" si="5"/>
        <v>0</v>
      </c>
      <c r="S76" s="84">
        <f t="shared" si="5"/>
        <v>2604.8000000000002</v>
      </c>
      <c r="T76" s="84">
        <f t="shared" si="5"/>
        <v>2604.8000000000002</v>
      </c>
      <c r="U76" s="84">
        <f t="shared" si="6"/>
        <v>5209.6000000000004</v>
      </c>
    </row>
    <row r="77" spans="1:21" ht="25.5">
      <c r="A77" s="13" t="s">
        <v>52</v>
      </c>
      <c r="B77" t="s">
        <v>70</v>
      </c>
      <c r="D77" t="s">
        <v>68</v>
      </c>
      <c r="F77" s="84">
        <v>361.83</v>
      </c>
      <c r="G77" s="84">
        <v>361.83</v>
      </c>
      <c r="H77" s="84">
        <v>361.83</v>
      </c>
      <c r="J77" s="86">
        <v>0</v>
      </c>
      <c r="K77" s="86">
        <v>1</v>
      </c>
      <c r="L77" s="86">
        <v>1</v>
      </c>
      <c r="P77" t="s">
        <v>74</v>
      </c>
      <c r="R77" s="84">
        <f t="shared" si="5"/>
        <v>0</v>
      </c>
      <c r="S77" s="84">
        <f t="shared" si="5"/>
        <v>361.83</v>
      </c>
      <c r="T77" s="84">
        <f t="shared" si="5"/>
        <v>361.83</v>
      </c>
      <c r="U77" s="84">
        <f t="shared" si="6"/>
        <v>723.66</v>
      </c>
    </row>
    <row r="78" spans="1:21" ht="25.5">
      <c r="A78" s="13" t="s">
        <v>52</v>
      </c>
      <c r="B78" t="s">
        <v>72</v>
      </c>
      <c r="D78" t="s">
        <v>68</v>
      </c>
      <c r="F78" s="90">
        <v>6512</v>
      </c>
      <c r="G78" s="90">
        <v>6512</v>
      </c>
      <c r="H78" s="90">
        <v>6512</v>
      </c>
      <c r="J78" s="86">
        <v>0</v>
      </c>
      <c r="K78" s="86">
        <v>2</v>
      </c>
      <c r="L78" s="86">
        <v>2</v>
      </c>
      <c r="P78" t="s">
        <v>74</v>
      </c>
      <c r="R78" s="84">
        <f t="shared" si="5"/>
        <v>0</v>
      </c>
      <c r="S78" s="84">
        <f t="shared" si="5"/>
        <v>13024</v>
      </c>
      <c r="T78" s="84">
        <f t="shared" si="5"/>
        <v>13024</v>
      </c>
      <c r="U78" s="84">
        <f t="shared" si="6"/>
        <v>26048</v>
      </c>
    </row>
    <row r="79" spans="1:21">
      <c r="F79" s="92">
        <f>SUM(F73:F78)</f>
        <v>52651.33</v>
      </c>
      <c r="G79" s="91">
        <f>SUM(G73:G78)</f>
        <v>52651.33</v>
      </c>
      <c r="H79" s="91">
        <f>SUM(H73:H78)</f>
        <v>52651.33</v>
      </c>
      <c r="J79">
        <f>SUM(J73:J78)</f>
        <v>4</v>
      </c>
      <c r="K79">
        <f>SUM(K73:K78)</f>
        <v>15</v>
      </c>
      <c r="L79" s="56">
        <f>SUM(L73:L78)</f>
        <v>15</v>
      </c>
      <c r="R79" s="92">
        <f>SUM(R73:R78)</f>
        <v>62869.9</v>
      </c>
      <c r="S79" s="92">
        <f>SUM(S73:S78)</f>
        <v>78860.53</v>
      </c>
      <c r="T79" s="92">
        <f>SUM(T73:T78)</f>
        <v>78860.53</v>
      </c>
      <c r="U79" s="92">
        <f>SUM(U73:U78)</f>
        <v>220590.96000000002</v>
      </c>
    </row>
    <row r="80" spans="1:21">
      <c r="F80" s="91"/>
      <c r="G80" s="91"/>
      <c r="H80" s="91"/>
      <c r="R80" s="91"/>
      <c r="S80" s="91"/>
      <c r="T80" s="91"/>
      <c r="U80" s="91"/>
    </row>
    <row r="81" spans="1:21">
      <c r="F81" s="91"/>
      <c r="G81" s="91"/>
      <c r="H81" s="91"/>
      <c r="R81" s="91"/>
      <c r="S81" s="91"/>
      <c r="T81" s="91"/>
      <c r="U81" s="91"/>
    </row>
    <row r="82" spans="1:21">
      <c r="F82" s="91"/>
      <c r="G82" s="91"/>
      <c r="H82" s="91"/>
      <c r="R82" s="91"/>
      <c r="S82" s="91"/>
      <c r="T82" s="91"/>
      <c r="U82" s="91"/>
    </row>
    <row r="83" spans="1:21">
      <c r="F83" s="91"/>
      <c r="G83" s="91"/>
      <c r="H83" s="91"/>
      <c r="R83" s="91"/>
      <c r="S83" s="91"/>
      <c r="T83" s="91"/>
      <c r="U83" s="91"/>
    </row>
    <row r="84" spans="1:21">
      <c r="B84" s="74"/>
      <c r="F84" s="91"/>
      <c r="G84" s="91"/>
      <c r="H84" s="91"/>
      <c r="R84" s="91"/>
      <c r="S84" s="91"/>
      <c r="T84" s="91"/>
      <c r="U84" s="91"/>
    </row>
    <row r="85" spans="1:21">
      <c r="B85" s="74"/>
      <c r="F85" s="91"/>
      <c r="G85" s="91"/>
      <c r="H85" s="91"/>
      <c r="R85" s="91"/>
      <c r="S85" s="91"/>
      <c r="T85" s="91"/>
      <c r="U85" s="91"/>
    </row>
    <row r="86" spans="1:21" ht="15">
      <c r="A86" s="107" t="s">
        <v>20</v>
      </c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65"/>
    </row>
    <row r="87" spans="1:21" ht="14.25">
      <c r="A87" s="108" t="s">
        <v>31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66"/>
    </row>
    <row r="88" spans="1:21" ht="14.25">
      <c r="A88" s="108" t="s">
        <v>5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66"/>
      <c r="S88" s="66"/>
      <c r="T88" s="66"/>
      <c r="U88" s="66"/>
    </row>
    <row r="89" spans="1:21" ht="15">
      <c r="A89" s="121"/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</row>
    <row r="90" spans="1:21" ht="15">
      <c r="A90" s="111" t="s">
        <v>80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</row>
    <row r="91" spans="1:21" ht="18">
      <c r="A91" s="110" t="s">
        <v>6</v>
      </c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6"/>
    </row>
    <row r="92" spans="1:21">
      <c r="A92" s="118" t="s">
        <v>7</v>
      </c>
      <c r="B92" s="119" t="s">
        <v>8</v>
      </c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7"/>
      <c r="R92" s="7"/>
      <c r="S92" s="7"/>
      <c r="T92" s="7"/>
      <c r="U92" s="8"/>
    </row>
    <row r="93" spans="1:21" ht="38.25">
      <c r="A93" s="118"/>
      <c r="B93" s="67" t="s">
        <v>9</v>
      </c>
      <c r="C93" s="10"/>
      <c r="D93" s="67" t="s">
        <v>22</v>
      </c>
      <c r="E93" s="10"/>
      <c r="F93" s="120" t="s">
        <v>10</v>
      </c>
      <c r="G93" s="120"/>
      <c r="H93" s="120"/>
      <c r="I93" s="10"/>
      <c r="J93" s="120" t="s">
        <v>23</v>
      </c>
      <c r="K93" s="120"/>
      <c r="L93" s="120"/>
      <c r="M93" s="10"/>
      <c r="N93" s="51" t="s">
        <v>11</v>
      </c>
      <c r="O93" s="10"/>
      <c r="P93" s="67" t="s">
        <v>12</v>
      </c>
      <c r="Q93" s="8"/>
      <c r="R93" s="119" t="s">
        <v>13</v>
      </c>
      <c r="S93" s="119"/>
      <c r="T93" s="119"/>
      <c r="U93" s="119"/>
    </row>
    <row r="94" spans="1:21" ht="22.5">
      <c r="A94" s="11"/>
      <c r="B94" s="12"/>
      <c r="C94" s="12"/>
      <c r="D94" s="12"/>
      <c r="E94" s="12"/>
      <c r="F94" s="103" t="s">
        <v>81</v>
      </c>
      <c r="G94" s="103" t="s">
        <v>84</v>
      </c>
      <c r="H94" s="104" t="s">
        <v>83</v>
      </c>
      <c r="I94" s="12"/>
      <c r="J94" s="103" t="s">
        <v>81</v>
      </c>
      <c r="K94" s="103" t="s">
        <v>84</v>
      </c>
      <c r="L94" s="104" t="s">
        <v>83</v>
      </c>
      <c r="M94" s="12"/>
      <c r="N94" s="12"/>
      <c r="O94" s="12"/>
      <c r="P94" s="12"/>
      <c r="Q94" s="12"/>
      <c r="R94" s="103" t="s">
        <v>81</v>
      </c>
      <c r="S94" s="103" t="s">
        <v>84</v>
      </c>
      <c r="T94" s="104" t="s">
        <v>83</v>
      </c>
      <c r="U94" s="105" t="s">
        <v>88</v>
      </c>
    </row>
    <row r="95" spans="1:21" ht="15.7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</row>
    <row r="96" spans="1:21" ht="25.5">
      <c r="A96" s="13" t="s">
        <v>52</v>
      </c>
      <c r="B96" t="s">
        <v>58</v>
      </c>
      <c r="D96" t="s">
        <v>54</v>
      </c>
      <c r="F96" s="84">
        <v>16033.9</v>
      </c>
      <c r="G96" s="84">
        <v>16033.9</v>
      </c>
      <c r="H96" s="84">
        <v>16033.9</v>
      </c>
      <c r="J96" s="86">
        <v>1</v>
      </c>
      <c r="K96" s="86">
        <v>1</v>
      </c>
      <c r="L96" s="86">
        <v>1</v>
      </c>
      <c r="N96" s="87"/>
      <c r="P96" t="s">
        <v>89</v>
      </c>
      <c r="Q96" s="85"/>
      <c r="R96" s="84">
        <f t="shared" ref="R96:T98" si="7">+F96*J96</f>
        <v>16033.9</v>
      </c>
      <c r="S96" s="84">
        <f t="shared" si="7"/>
        <v>16033.9</v>
      </c>
      <c r="T96" s="84">
        <f t="shared" si="7"/>
        <v>16033.9</v>
      </c>
      <c r="U96" s="84">
        <f t="shared" ref="U96:U101" si="8">SUM(R96:T96)</f>
        <v>48101.7</v>
      </c>
    </row>
    <row r="97" spans="1:21" ht="25.5">
      <c r="A97" s="13" t="s">
        <v>52</v>
      </c>
      <c r="B97" t="s">
        <v>59</v>
      </c>
      <c r="D97" t="s">
        <v>54</v>
      </c>
      <c r="F97" s="84">
        <v>12000</v>
      </c>
      <c r="G97" s="84">
        <v>12000</v>
      </c>
      <c r="H97" s="84">
        <v>12000</v>
      </c>
      <c r="J97" s="86">
        <v>1</v>
      </c>
      <c r="K97" s="86">
        <v>1</v>
      </c>
      <c r="L97" s="86">
        <v>1</v>
      </c>
      <c r="N97" s="87"/>
      <c r="P97" t="s">
        <v>89</v>
      </c>
      <c r="Q97" s="85"/>
      <c r="R97" s="84">
        <f t="shared" si="7"/>
        <v>12000</v>
      </c>
      <c r="S97" s="84">
        <f t="shared" si="7"/>
        <v>12000</v>
      </c>
      <c r="T97" s="84">
        <f t="shared" si="7"/>
        <v>12000</v>
      </c>
      <c r="U97" s="84">
        <f t="shared" si="8"/>
        <v>36000</v>
      </c>
    </row>
    <row r="98" spans="1:21" ht="25.5">
      <c r="A98" s="13" t="s">
        <v>52</v>
      </c>
      <c r="B98" t="s">
        <v>69</v>
      </c>
      <c r="D98" t="s">
        <v>68</v>
      </c>
      <c r="F98" s="84">
        <v>17418</v>
      </c>
      <c r="G98" s="84">
        <v>17418</v>
      </c>
      <c r="H98" s="84">
        <v>17418</v>
      </c>
      <c r="J98" s="86">
        <v>2</v>
      </c>
      <c r="K98" s="86">
        <v>2</v>
      </c>
      <c r="L98" s="86">
        <v>2</v>
      </c>
      <c r="P98" t="s">
        <v>89</v>
      </c>
      <c r="R98" s="84">
        <f t="shared" si="7"/>
        <v>34836</v>
      </c>
      <c r="S98" s="84">
        <f t="shared" si="7"/>
        <v>34836</v>
      </c>
      <c r="T98" s="84">
        <f t="shared" si="7"/>
        <v>34836</v>
      </c>
      <c r="U98" s="84">
        <f t="shared" si="8"/>
        <v>104508</v>
      </c>
    </row>
    <row r="99" spans="1:21" ht="25.5">
      <c r="A99" s="13" t="s">
        <v>52</v>
      </c>
      <c r="B99" t="s">
        <v>70</v>
      </c>
      <c r="D99" t="s">
        <v>68</v>
      </c>
      <c r="F99" s="84">
        <v>361.83</v>
      </c>
      <c r="G99" s="84">
        <v>361.83</v>
      </c>
      <c r="H99" s="84">
        <v>376.3</v>
      </c>
      <c r="J99" s="86">
        <v>3</v>
      </c>
      <c r="K99" s="86">
        <v>3</v>
      </c>
      <c r="L99" s="86">
        <v>3</v>
      </c>
      <c r="P99" t="s">
        <v>89</v>
      </c>
      <c r="R99" s="84">
        <f>+G100*J99</f>
        <v>976.80000000000007</v>
      </c>
      <c r="S99" s="84">
        <f>+H100*K99</f>
        <v>1015.89</v>
      </c>
      <c r="T99" s="84">
        <f>+H99*L99</f>
        <v>1128.9000000000001</v>
      </c>
      <c r="U99" s="84">
        <f t="shared" si="8"/>
        <v>3121.59</v>
      </c>
    </row>
    <row r="100" spans="1:21" ht="25.5">
      <c r="A100" s="13" t="s">
        <v>52</v>
      </c>
      <c r="B100" t="s">
        <v>71</v>
      </c>
      <c r="D100" t="s">
        <v>68</v>
      </c>
      <c r="F100" s="84">
        <v>325.60000000000002</v>
      </c>
      <c r="G100" s="84">
        <v>325.60000000000002</v>
      </c>
      <c r="H100" s="84">
        <v>338.63</v>
      </c>
      <c r="J100" s="86">
        <v>3</v>
      </c>
      <c r="K100" s="86">
        <v>3</v>
      </c>
      <c r="L100" s="86">
        <v>3</v>
      </c>
      <c r="P100" t="s">
        <v>89</v>
      </c>
      <c r="R100" s="84">
        <f>+F100*J100</f>
        <v>976.80000000000007</v>
      </c>
      <c r="S100" s="84">
        <f>+G100*K100</f>
        <v>976.80000000000007</v>
      </c>
      <c r="T100" s="84">
        <f>+H100*L100</f>
        <v>1015.89</v>
      </c>
      <c r="U100" s="84">
        <f t="shared" si="8"/>
        <v>2969.4900000000002</v>
      </c>
    </row>
    <row r="101" spans="1:21" ht="25.5">
      <c r="A101" s="13" t="s">
        <v>52</v>
      </c>
      <c r="B101" t="s">
        <v>72</v>
      </c>
      <c r="D101" t="s">
        <v>68</v>
      </c>
      <c r="F101" s="90">
        <v>6512</v>
      </c>
      <c r="G101" s="90">
        <v>6512</v>
      </c>
      <c r="H101" s="90">
        <v>6772.6</v>
      </c>
      <c r="J101" s="86">
        <v>2</v>
      </c>
      <c r="K101" s="86">
        <v>2</v>
      </c>
      <c r="L101" s="86">
        <v>2</v>
      </c>
      <c r="P101" t="s">
        <v>89</v>
      </c>
      <c r="R101" s="84">
        <f>+F101*J101</f>
        <v>13024</v>
      </c>
      <c r="S101" s="84">
        <f>+G101*K101</f>
        <v>13024</v>
      </c>
      <c r="T101" s="84">
        <f>+H101*L101</f>
        <v>13545.2</v>
      </c>
      <c r="U101" s="84">
        <f t="shared" si="8"/>
        <v>39593.199999999997</v>
      </c>
    </row>
    <row r="102" spans="1:21">
      <c r="F102" s="92">
        <f>SUM(F96:F101)</f>
        <v>52651.33</v>
      </c>
      <c r="G102" s="91">
        <f>SUM(G96:G101)</f>
        <v>52651.33</v>
      </c>
      <c r="H102" s="91">
        <f>SUM(H96:H101)</f>
        <v>52939.43</v>
      </c>
      <c r="J102">
        <f>SUM(J96:J101)</f>
        <v>12</v>
      </c>
      <c r="K102">
        <f>SUM(K96:K101)</f>
        <v>12</v>
      </c>
      <c r="L102" s="56">
        <f>SUM(L96:L101)</f>
        <v>12</v>
      </c>
      <c r="R102" s="92">
        <f>SUM(R96:R101)</f>
        <v>77847.5</v>
      </c>
      <c r="S102" s="92">
        <f>SUM(S96:S101)</f>
        <v>77886.59</v>
      </c>
      <c r="T102" s="92">
        <f>SUM(T96:T101)</f>
        <v>78559.89</v>
      </c>
      <c r="U102" s="92">
        <f>SUM(U96:U101)</f>
        <v>234293.97999999998</v>
      </c>
    </row>
    <row r="103" spans="1:21">
      <c r="F103" s="91"/>
      <c r="G103" s="91"/>
      <c r="H103" s="91"/>
      <c r="R103" s="91"/>
      <c r="S103" s="91"/>
      <c r="T103" s="91"/>
      <c r="U103" s="91"/>
    </row>
    <row r="104" spans="1:21">
      <c r="F104" s="91"/>
      <c r="G104" s="91"/>
      <c r="H104" s="91"/>
      <c r="R104" s="91"/>
      <c r="S104" s="91"/>
      <c r="T104" s="91"/>
      <c r="U104" s="91"/>
    </row>
    <row r="105" spans="1:21">
      <c r="F105" s="91"/>
      <c r="G105" s="91"/>
      <c r="H105" s="91"/>
      <c r="R105" s="91"/>
      <c r="S105" s="91"/>
      <c r="T105" s="91"/>
      <c r="U105" s="91"/>
    </row>
    <row r="106" spans="1:21">
      <c r="F106" s="91"/>
      <c r="G106" s="91"/>
      <c r="H106" s="91"/>
      <c r="R106" s="91"/>
      <c r="S106" s="91"/>
      <c r="T106" s="91"/>
      <c r="U106" s="91"/>
    </row>
    <row r="107" spans="1:21">
      <c r="B107" s="74"/>
      <c r="F107" s="91"/>
      <c r="G107" s="91"/>
      <c r="H107" s="91"/>
      <c r="R107" s="91"/>
      <c r="S107" s="91"/>
      <c r="T107" s="91"/>
      <c r="U107" s="91"/>
    </row>
    <row r="108" spans="1:21">
      <c r="B108" s="74"/>
      <c r="F108" s="91"/>
      <c r="G108" s="91"/>
      <c r="H108" s="91"/>
      <c r="R108" s="91"/>
      <c r="S108" s="91"/>
      <c r="T108" s="91"/>
      <c r="U108" s="91"/>
    </row>
    <row r="109" spans="1:21">
      <c r="B109" s="74"/>
      <c r="F109" s="91"/>
      <c r="G109" s="91"/>
      <c r="H109" s="91"/>
      <c r="R109" s="91"/>
      <c r="S109" s="91"/>
      <c r="T109" s="91"/>
      <c r="U109" s="91"/>
    </row>
    <row r="110" spans="1:21">
      <c r="B110" s="74"/>
      <c r="F110" s="91"/>
      <c r="G110" s="91"/>
      <c r="H110" s="91"/>
      <c r="R110" s="91"/>
      <c r="S110" s="91"/>
      <c r="T110" s="91"/>
      <c r="U110" s="91"/>
    </row>
    <row r="111" spans="1:21">
      <c r="B111" s="74"/>
      <c r="F111" s="91"/>
      <c r="G111" s="91"/>
      <c r="H111" s="91"/>
      <c r="R111" s="91"/>
      <c r="S111" s="91"/>
      <c r="T111" s="91"/>
      <c r="U111" s="91"/>
    </row>
    <row r="112" spans="1:21">
      <c r="B112" s="74"/>
      <c r="F112" s="91"/>
      <c r="G112" s="91"/>
      <c r="H112" s="91"/>
      <c r="R112" s="91"/>
      <c r="S112" s="91"/>
      <c r="T112" s="91"/>
      <c r="U112" s="91"/>
    </row>
    <row r="113" spans="2:21">
      <c r="B113" s="74"/>
      <c r="F113" s="91"/>
      <c r="G113" s="91"/>
      <c r="H113" s="91"/>
      <c r="R113" s="91"/>
      <c r="S113" s="91"/>
      <c r="T113" s="91"/>
      <c r="U113" s="91"/>
    </row>
    <row r="114" spans="2:21">
      <c r="B114" s="74"/>
      <c r="F114" s="91"/>
      <c r="G114" s="91"/>
      <c r="H114" s="91"/>
      <c r="R114" s="91"/>
      <c r="S114" s="91"/>
      <c r="T114" s="91"/>
      <c r="U114" s="91"/>
    </row>
    <row r="115" spans="2:21">
      <c r="B115" s="74"/>
      <c r="F115" s="91"/>
      <c r="G115" s="91"/>
      <c r="H115" s="91"/>
      <c r="R115" s="91"/>
      <c r="S115" s="91"/>
      <c r="T115" s="91"/>
      <c r="U115" s="91"/>
    </row>
    <row r="116" spans="2:21">
      <c r="B116" s="74"/>
      <c r="F116" s="91"/>
      <c r="G116" s="91"/>
      <c r="H116" s="91"/>
      <c r="R116" s="91"/>
      <c r="S116" s="91"/>
      <c r="T116" s="91"/>
      <c r="U116" s="91"/>
    </row>
    <row r="117" spans="2:21">
      <c r="B117" s="74"/>
      <c r="F117" s="91"/>
      <c r="G117" s="91"/>
      <c r="H117" s="91"/>
      <c r="R117" s="91"/>
      <c r="S117" s="91"/>
      <c r="T117" s="91"/>
      <c r="U117" s="91"/>
    </row>
    <row r="118" spans="2:21">
      <c r="B118" s="74"/>
      <c r="F118" s="91"/>
      <c r="G118" s="91"/>
      <c r="H118" s="91"/>
      <c r="R118" s="91"/>
      <c r="S118" s="91"/>
      <c r="T118" s="91"/>
      <c r="U118" s="91"/>
    </row>
    <row r="119" spans="2:21">
      <c r="B119" s="74"/>
      <c r="F119" s="91"/>
      <c r="G119" s="91"/>
      <c r="H119" s="91"/>
      <c r="R119" s="91"/>
      <c r="S119" s="91"/>
      <c r="T119" s="91"/>
      <c r="U119" s="91"/>
    </row>
    <row r="120" spans="2:21">
      <c r="B120" s="74"/>
      <c r="F120" s="91"/>
      <c r="G120" s="91"/>
      <c r="H120" s="91"/>
      <c r="R120" s="91"/>
      <c r="S120" s="91"/>
      <c r="T120" s="91"/>
      <c r="U120" s="91"/>
    </row>
    <row r="121" spans="2:21">
      <c r="B121" s="74"/>
      <c r="F121" s="91"/>
      <c r="G121" s="91"/>
      <c r="H121" s="91"/>
      <c r="R121" s="91"/>
      <c r="S121" s="91"/>
      <c r="T121" s="91"/>
      <c r="U121" s="91"/>
    </row>
    <row r="122" spans="2:21">
      <c r="B122" s="74"/>
      <c r="F122" s="91"/>
      <c r="G122" s="91"/>
      <c r="H122" s="91"/>
      <c r="R122" s="91"/>
      <c r="S122" s="91"/>
      <c r="T122" s="91"/>
      <c r="U122" s="91"/>
    </row>
    <row r="123" spans="2:21">
      <c r="B123" s="74"/>
      <c r="F123" s="91"/>
      <c r="G123" s="91"/>
      <c r="H123" s="91"/>
      <c r="R123" s="91"/>
      <c r="S123" s="91"/>
      <c r="T123" s="91"/>
      <c r="U123" s="91"/>
    </row>
    <row r="124" spans="2:21">
      <c r="B124" s="74"/>
      <c r="F124" s="91"/>
      <c r="G124" s="91"/>
      <c r="H124" s="91"/>
      <c r="R124" s="91"/>
      <c r="S124" s="91"/>
      <c r="T124" s="91"/>
      <c r="U124" s="91"/>
    </row>
    <row r="125" spans="2:21">
      <c r="B125" s="74"/>
      <c r="F125" s="91"/>
      <c r="G125" s="91"/>
      <c r="H125" s="91"/>
      <c r="R125" s="91"/>
      <c r="S125" s="91"/>
      <c r="T125" s="91"/>
      <c r="U125" s="91"/>
    </row>
    <row r="126" spans="2:21">
      <c r="B126" s="74"/>
      <c r="F126" s="91"/>
      <c r="G126" s="91"/>
      <c r="H126" s="91"/>
      <c r="R126" s="91"/>
      <c r="S126" s="91"/>
      <c r="T126" s="91"/>
      <c r="U126" s="91"/>
    </row>
    <row r="127" spans="2:21">
      <c r="B127" s="74"/>
      <c r="F127" s="91"/>
      <c r="G127" s="91"/>
      <c r="H127" s="91"/>
      <c r="R127" s="91"/>
      <c r="S127" s="91"/>
      <c r="T127" s="91"/>
      <c r="U127" s="91"/>
    </row>
    <row r="128" spans="2:21">
      <c r="B128" s="74"/>
      <c r="F128" s="91"/>
      <c r="G128" s="91"/>
      <c r="H128" s="91"/>
      <c r="R128" s="91"/>
      <c r="S128" s="91"/>
      <c r="T128" s="91"/>
      <c r="U128" s="91"/>
    </row>
    <row r="129" spans="2:21">
      <c r="B129" s="74"/>
      <c r="F129" s="91"/>
      <c r="G129" s="91"/>
      <c r="H129" s="91"/>
      <c r="R129" s="91"/>
      <c r="S129" s="91"/>
      <c r="T129" s="91"/>
      <c r="U129" s="91"/>
    </row>
    <row r="130" spans="2:21">
      <c r="B130" s="74"/>
      <c r="F130" s="91"/>
      <c r="G130" s="91"/>
      <c r="H130" s="91"/>
      <c r="R130" s="91"/>
      <c r="S130" s="91"/>
      <c r="T130" s="91"/>
      <c r="U130" s="91"/>
    </row>
    <row r="131" spans="2:21">
      <c r="B131" s="74"/>
      <c r="F131" s="91"/>
      <c r="G131" s="91"/>
      <c r="H131" s="91"/>
      <c r="R131" s="91"/>
      <c r="S131" s="91"/>
      <c r="T131" s="91"/>
      <c r="U131" s="91"/>
    </row>
    <row r="132" spans="2:21">
      <c r="B132" s="74"/>
      <c r="F132" s="91"/>
      <c r="G132" s="91"/>
      <c r="H132" s="91"/>
      <c r="R132" s="91"/>
      <c r="S132" s="91"/>
      <c r="T132" s="91"/>
      <c r="U132" s="91"/>
    </row>
    <row r="133" spans="2:21">
      <c r="B133" s="74"/>
      <c r="F133" s="91"/>
      <c r="G133" s="91"/>
      <c r="H133" s="91"/>
      <c r="R133" s="91"/>
      <c r="S133" s="91"/>
      <c r="T133" s="91"/>
      <c r="U133" s="91"/>
    </row>
    <row r="134" spans="2:21">
      <c r="B134" s="74"/>
      <c r="F134" s="91"/>
      <c r="G134" s="91"/>
      <c r="H134" s="91"/>
      <c r="R134" s="91"/>
      <c r="S134" s="91"/>
      <c r="T134" s="91"/>
      <c r="U134" s="91"/>
    </row>
    <row r="135" spans="2:21">
      <c r="B135" s="74"/>
      <c r="F135" s="91"/>
      <c r="G135" s="91"/>
      <c r="H135" s="91"/>
      <c r="R135" s="91"/>
      <c r="S135" s="91"/>
      <c r="T135" s="91"/>
      <c r="U135" s="91"/>
    </row>
    <row r="136" spans="2:21">
      <c r="B136" s="74"/>
      <c r="F136" s="91"/>
      <c r="G136" s="91"/>
      <c r="H136" s="91"/>
      <c r="R136" s="91"/>
      <c r="S136" s="91"/>
      <c r="T136" s="91"/>
      <c r="U136" s="91"/>
    </row>
    <row r="137" spans="2:21">
      <c r="B137" s="74"/>
      <c r="F137" s="91"/>
      <c r="G137" s="91"/>
      <c r="H137" s="91"/>
      <c r="R137" s="91"/>
      <c r="S137" s="91"/>
      <c r="T137" s="91"/>
      <c r="U137" s="91"/>
    </row>
    <row r="138" spans="2:21">
      <c r="B138" s="74"/>
      <c r="F138" s="91"/>
      <c r="G138" s="91"/>
      <c r="H138" s="91"/>
      <c r="R138" s="91"/>
      <c r="S138" s="91"/>
      <c r="T138" s="91"/>
      <c r="U138" s="91"/>
    </row>
    <row r="139" spans="2:21">
      <c r="B139" s="74"/>
      <c r="F139" s="91"/>
      <c r="G139" s="91"/>
      <c r="H139" s="91"/>
      <c r="R139" s="91"/>
      <c r="S139" s="91"/>
      <c r="T139" s="91"/>
      <c r="U139" s="91"/>
    </row>
    <row r="140" spans="2:21">
      <c r="B140" s="74"/>
      <c r="F140" s="91"/>
      <c r="G140" s="91"/>
      <c r="H140" s="91"/>
      <c r="R140" s="91"/>
      <c r="S140" s="91"/>
      <c r="T140" s="91"/>
      <c r="U140" s="91"/>
    </row>
    <row r="141" spans="2:21">
      <c r="B141" s="74"/>
      <c r="F141" s="91"/>
      <c r="G141" s="91"/>
      <c r="H141" s="91"/>
      <c r="R141" s="91"/>
      <c r="S141" s="91"/>
      <c r="T141" s="91"/>
      <c r="U141" s="91"/>
    </row>
    <row r="142" spans="2:21">
      <c r="B142" s="74"/>
      <c r="F142" s="91"/>
      <c r="G142" s="91"/>
      <c r="H142" s="91"/>
      <c r="R142" s="91"/>
      <c r="S142" s="91"/>
      <c r="T142" s="91"/>
      <c r="U142" s="91"/>
    </row>
    <row r="143" spans="2:21">
      <c r="B143" s="74"/>
      <c r="F143" s="91"/>
      <c r="G143" s="91"/>
      <c r="H143" s="91"/>
      <c r="R143" s="91"/>
      <c r="S143" s="91"/>
      <c r="T143" s="91"/>
      <c r="U143" s="91"/>
    </row>
    <row r="144" spans="2:21">
      <c r="B144" s="74"/>
      <c r="F144" s="91"/>
      <c r="G144" s="91"/>
      <c r="H144" s="91"/>
      <c r="R144" s="91"/>
      <c r="S144" s="91"/>
      <c r="T144" s="91"/>
      <c r="U144" s="91"/>
    </row>
    <row r="145" spans="2:21">
      <c r="B145" s="74"/>
      <c r="F145" s="91"/>
      <c r="G145" s="91"/>
      <c r="H145" s="91"/>
      <c r="R145" s="91"/>
      <c r="S145" s="91"/>
      <c r="T145" s="91"/>
      <c r="U145" s="91"/>
    </row>
    <row r="146" spans="2:21">
      <c r="B146" s="74"/>
      <c r="F146" s="91"/>
      <c r="G146" s="91"/>
      <c r="H146" s="91"/>
      <c r="R146" s="91"/>
      <c r="S146" s="91"/>
      <c r="T146" s="91"/>
      <c r="U146" s="91"/>
    </row>
    <row r="147" spans="2:21">
      <c r="B147" s="74"/>
      <c r="F147" s="91"/>
      <c r="G147" s="91"/>
      <c r="H147" s="91"/>
      <c r="R147" s="91"/>
      <c r="S147" s="91"/>
      <c r="T147" s="91"/>
      <c r="U147" s="91"/>
    </row>
    <row r="148" spans="2:21">
      <c r="B148" s="74"/>
      <c r="F148" s="91"/>
      <c r="G148" s="91"/>
      <c r="H148" s="91"/>
      <c r="R148" s="91"/>
      <c r="S148" s="91"/>
      <c r="T148" s="91"/>
      <c r="U148" s="91"/>
    </row>
    <row r="149" spans="2:21">
      <c r="B149" s="74"/>
      <c r="F149" s="91"/>
      <c r="G149" s="91"/>
      <c r="H149" s="91"/>
      <c r="R149" s="91"/>
      <c r="S149" s="91"/>
      <c r="T149" s="91"/>
      <c r="U149" s="91"/>
    </row>
    <row r="150" spans="2:21">
      <c r="B150" s="74"/>
      <c r="F150" s="91"/>
      <c r="G150" s="91"/>
      <c r="H150" s="91"/>
      <c r="R150" s="91"/>
      <c r="S150" s="91"/>
      <c r="T150" s="91"/>
      <c r="U150" s="91"/>
    </row>
    <row r="151" spans="2:21">
      <c r="B151" s="74"/>
      <c r="F151" s="91"/>
      <c r="G151" s="91"/>
      <c r="H151" s="91"/>
      <c r="R151" s="91"/>
      <c r="S151" s="91"/>
      <c r="T151" s="91"/>
      <c r="U151" s="91"/>
    </row>
    <row r="152" spans="2:21">
      <c r="B152" s="74"/>
      <c r="F152" s="91"/>
      <c r="G152" s="91"/>
      <c r="H152" s="91"/>
      <c r="R152" s="91"/>
      <c r="S152" s="91"/>
      <c r="T152" s="91"/>
      <c r="U152" s="91"/>
    </row>
    <row r="153" spans="2:21">
      <c r="B153" s="74"/>
      <c r="F153" s="91"/>
      <c r="G153" s="91"/>
      <c r="H153" s="91"/>
      <c r="R153" s="91"/>
      <c r="S153" s="91"/>
      <c r="T153" s="91"/>
      <c r="U153" s="91"/>
    </row>
    <row r="154" spans="2:21">
      <c r="B154" s="74"/>
      <c r="F154" s="91"/>
      <c r="G154" s="91"/>
      <c r="H154" s="91"/>
      <c r="R154" s="91"/>
      <c r="S154" s="91"/>
      <c r="T154" s="91"/>
      <c r="U154" s="91"/>
    </row>
    <row r="155" spans="2:21">
      <c r="B155" s="74"/>
      <c r="F155" s="91"/>
      <c r="G155" s="91"/>
      <c r="H155" s="91"/>
      <c r="R155" s="91"/>
      <c r="S155" s="91"/>
      <c r="T155" s="91"/>
      <c r="U155" s="91"/>
    </row>
    <row r="156" spans="2:21">
      <c r="B156" s="74"/>
      <c r="F156" s="91"/>
      <c r="G156" s="91"/>
      <c r="H156" s="91"/>
      <c r="R156" s="91"/>
      <c r="S156" s="91"/>
      <c r="T156" s="91"/>
      <c r="U156" s="91"/>
    </row>
    <row r="157" spans="2:21">
      <c r="B157" s="74"/>
      <c r="F157" s="91"/>
      <c r="G157" s="91"/>
      <c r="H157" s="91"/>
      <c r="R157" s="91"/>
      <c r="S157" s="91"/>
      <c r="T157" s="91"/>
      <c r="U157" s="91"/>
    </row>
    <row r="158" spans="2:21">
      <c r="B158" s="74"/>
      <c r="F158" s="91"/>
      <c r="G158" s="91"/>
      <c r="H158" s="91"/>
      <c r="R158" s="91"/>
      <c r="S158" s="91"/>
      <c r="T158" s="91"/>
      <c r="U158" s="91"/>
    </row>
    <row r="159" spans="2:21">
      <c r="B159" s="74"/>
      <c r="F159" s="91"/>
      <c r="G159" s="91"/>
      <c r="H159" s="91"/>
      <c r="R159" s="91"/>
      <c r="S159" s="91"/>
      <c r="T159" s="91"/>
      <c r="U159" s="91"/>
    </row>
    <row r="160" spans="2:21">
      <c r="B160" s="74"/>
      <c r="F160" s="91"/>
      <c r="G160" s="91"/>
      <c r="H160" s="91"/>
      <c r="R160" s="91"/>
      <c r="S160" s="91"/>
      <c r="T160" s="91"/>
      <c r="U160" s="91"/>
    </row>
    <row r="161" spans="2:21">
      <c r="B161" s="74"/>
      <c r="F161" s="91"/>
      <c r="G161" s="91"/>
      <c r="H161" s="91"/>
      <c r="R161" s="91"/>
      <c r="S161" s="91"/>
      <c r="T161" s="91"/>
      <c r="U161" s="91"/>
    </row>
    <row r="162" spans="2:21">
      <c r="B162" s="74"/>
      <c r="F162" s="91"/>
      <c r="G162" s="91"/>
      <c r="H162" s="91"/>
      <c r="R162" s="91"/>
      <c r="S162" s="91"/>
      <c r="T162" s="91"/>
      <c r="U162" s="91"/>
    </row>
    <row r="163" spans="2:21">
      <c r="B163" s="74"/>
      <c r="F163" s="91"/>
      <c r="G163" s="91"/>
      <c r="H163" s="91"/>
      <c r="R163" s="91"/>
      <c r="S163" s="91"/>
      <c r="T163" s="91"/>
      <c r="U163" s="91"/>
    </row>
    <row r="164" spans="2:21">
      <c r="B164" s="74"/>
      <c r="F164" s="91"/>
      <c r="G164" s="91"/>
      <c r="H164" s="91"/>
      <c r="R164" s="91"/>
      <c r="S164" s="91"/>
      <c r="T164" s="91"/>
      <c r="U164" s="91"/>
    </row>
    <row r="165" spans="2:21">
      <c r="B165" s="74"/>
      <c r="F165" s="91"/>
      <c r="G165" s="91"/>
      <c r="H165" s="91"/>
      <c r="R165" s="91"/>
      <c r="S165" s="91"/>
      <c r="T165" s="91"/>
      <c r="U165" s="91"/>
    </row>
    <row r="166" spans="2:21">
      <c r="B166" s="74"/>
      <c r="F166" s="91"/>
      <c r="G166" s="91"/>
      <c r="H166" s="91"/>
      <c r="R166" s="91"/>
      <c r="S166" s="91"/>
      <c r="T166" s="91"/>
      <c r="U166" s="91"/>
    </row>
    <row r="167" spans="2:21">
      <c r="B167" s="74"/>
      <c r="F167" s="91"/>
      <c r="G167" s="91"/>
      <c r="H167" s="91"/>
      <c r="R167" s="91"/>
      <c r="S167" s="91"/>
      <c r="T167" s="91"/>
      <c r="U167" s="91"/>
    </row>
    <row r="168" spans="2:21">
      <c r="B168" s="74"/>
      <c r="F168" s="91"/>
      <c r="G168" s="91"/>
      <c r="H168" s="91"/>
      <c r="R168" s="91"/>
      <c r="S168" s="91"/>
      <c r="T168" s="91"/>
      <c r="U168" s="91"/>
    </row>
    <row r="169" spans="2:21">
      <c r="B169" s="74"/>
      <c r="F169" s="91"/>
      <c r="G169" s="91"/>
      <c r="H169" s="91"/>
      <c r="R169" s="91"/>
      <c r="S169" s="91"/>
      <c r="T169" s="91"/>
      <c r="U169" s="91"/>
    </row>
    <row r="170" spans="2:21">
      <c r="B170" s="74"/>
      <c r="F170" s="91"/>
      <c r="G170" s="91"/>
      <c r="H170" s="91"/>
      <c r="R170" s="91"/>
      <c r="S170" s="91"/>
      <c r="T170" s="91"/>
      <c r="U170" s="91"/>
    </row>
    <row r="171" spans="2:21">
      <c r="B171" s="74"/>
      <c r="F171" s="91"/>
      <c r="G171" s="91"/>
      <c r="H171" s="91"/>
      <c r="R171" s="91"/>
      <c r="S171" s="91"/>
      <c r="T171" s="91"/>
      <c r="U171" s="91"/>
    </row>
    <row r="172" spans="2:21">
      <c r="B172" s="74"/>
      <c r="F172" s="91"/>
      <c r="G172" s="91"/>
      <c r="H172" s="91"/>
      <c r="R172" s="91"/>
      <c r="S172" s="91"/>
      <c r="T172" s="91"/>
      <c r="U172" s="91"/>
    </row>
    <row r="173" spans="2:21">
      <c r="B173" s="74"/>
      <c r="F173" s="91"/>
      <c r="G173" s="91"/>
      <c r="H173" s="91"/>
      <c r="R173" s="91"/>
      <c r="S173" s="91"/>
      <c r="T173" s="91"/>
      <c r="U173" s="91"/>
    </row>
    <row r="174" spans="2:21">
      <c r="B174" s="74"/>
      <c r="F174" s="91"/>
      <c r="G174" s="91"/>
      <c r="H174" s="91"/>
      <c r="R174" s="91"/>
      <c r="S174" s="91"/>
      <c r="T174" s="91"/>
      <c r="U174" s="91"/>
    </row>
    <row r="175" spans="2:21">
      <c r="B175" s="74"/>
      <c r="F175" s="91"/>
      <c r="G175" s="91"/>
      <c r="H175" s="91"/>
      <c r="R175" s="91"/>
      <c r="S175" s="91"/>
      <c r="T175" s="91"/>
      <c r="U175" s="91"/>
    </row>
    <row r="176" spans="2:21">
      <c r="B176" s="74"/>
      <c r="F176" s="91"/>
      <c r="G176" s="91"/>
      <c r="H176" s="91"/>
      <c r="R176" s="91"/>
      <c r="S176" s="91"/>
      <c r="T176" s="91"/>
      <c r="U176" s="91"/>
    </row>
    <row r="177" spans="2:21">
      <c r="B177" s="74"/>
      <c r="F177" s="91"/>
      <c r="G177" s="91"/>
      <c r="H177" s="91"/>
      <c r="R177" s="91"/>
      <c r="S177" s="91"/>
      <c r="T177" s="91"/>
      <c r="U177" s="91"/>
    </row>
    <row r="178" spans="2:21">
      <c r="B178" s="74"/>
      <c r="F178" s="91"/>
      <c r="G178" s="91"/>
      <c r="H178" s="91"/>
      <c r="R178" s="91"/>
      <c r="S178" s="91"/>
      <c r="T178" s="91"/>
      <c r="U178" s="91"/>
    </row>
    <row r="179" spans="2:21">
      <c r="B179" s="74"/>
      <c r="F179" s="91"/>
      <c r="G179" s="91"/>
      <c r="H179" s="91"/>
      <c r="R179" s="91"/>
      <c r="S179" s="91"/>
      <c r="T179" s="91"/>
      <c r="U179" s="91"/>
    </row>
    <row r="180" spans="2:21">
      <c r="B180" s="74"/>
      <c r="F180" s="91"/>
      <c r="G180" s="91"/>
      <c r="H180" s="91"/>
      <c r="R180" s="91"/>
      <c r="S180" s="91"/>
      <c r="T180" s="91"/>
      <c r="U180" s="91"/>
    </row>
    <row r="181" spans="2:21">
      <c r="B181" s="74"/>
      <c r="F181" s="91"/>
      <c r="G181" s="91"/>
      <c r="H181" s="91"/>
      <c r="R181" s="91"/>
      <c r="S181" s="91"/>
      <c r="T181" s="91"/>
      <c r="U181" s="91"/>
    </row>
    <row r="182" spans="2:21">
      <c r="B182" s="74"/>
      <c r="F182" s="91"/>
      <c r="G182" s="91"/>
      <c r="H182" s="91"/>
      <c r="R182" s="91"/>
      <c r="S182" s="91"/>
      <c r="T182" s="91"/>
      <c r="U182" s="91"/>
    </row>
    <row r="183" spans="2:21">
      <c r="B183" s="74"/>
      <c r="F183" s="91"/>
      <c r="G183" s="91"/>
      <c r="H183" s="91"/>
      <c r="R183" s="91"/>
      <c r="S183" s="91"/>
      <c r="T183" s="91"/>
      <c r="U183" s="91"/>
    </row>
    <row r="184" spans="2:21">
      <c r="B184" s="74"/>
      <c r="F184" s="91"/>
      <c r="G184" s="91"/>
      <c r="H184" s="91"/>
      <c r="R184" s="91"/>
      <c r="S184" s="91"/>
      <c r="T184" s="91"/>
      <c r="U184" s="91"/>
    </row>
    <row r="185" spans="2:21">
      <c r="B185" s="74"/>
      <c r="F185" s="91"/>
      <c r="G185" s="91"/>
      <c r="H185" s="91"/>
      <c r="R185" s="91"/>
      <c r="S185" s="91"/>
      <c r="T185" s="91"/>
      <c r="U185" s="91"/>
    </row>
    <row r="186" spans="2:21">
      <c r="B186" s="74"/>
      <c r="F186" s="91"/>
      <c r="G186" s="91"/>
      <c r="H186" s="91"/>
      <c r="R186" s="91"/>
      <c r="S186" s="91"/>
      <c r="T186" s="91"/>
      <c r="U186" s="91"/>
    </row>
    <row r="187" spans="2:21">
      <c r="B187" s="74"/>
      <c r="F187" s="91"/>
      <c r="G187" s="91"/>
      <c r="H187" s="91"/>
      <c r="R187" s="91"/>
      <c r="S187" s="91"/>
      <c r="T187" s="91"/>
      <c r="U187" s="91"/>
    </row>
    <row r="188" spans="2:21">
      <c r="B188" s="74"/>
      <c r="F188" s="91"/>
      <c r="G188" s="91"/>
      <c r="H188" s="91"/>
      <c r="R188" s="91"/>
      <c r="S188" s="91"/>
      <c r="T188" s="91"/>
      <c r="U188" s="91"/>
    </row>
    <row r="189" spans="2:21">
      <c r="B189" s="74"/>
      <c r="F189" s="91"/>
      <c r="G189" s="91"/>
      <c r="H189" s="91"/>
      <c r="R189" s="91"/>
      <c r="S189" s="91"/>
      <c r="T189" s="91"/>
      <c r="U189" s="91"/>
    </row>
    <row r="190" spans="2:21">
      <c r="B190" s="74"/>
      <c r="F190" s="91"/>
      <c r="G190" s="91"/>
      <c r="H190" s="91"/>
      <c r="R190" s="91"/>
      <c r="S190" s="91"/>
      <c r="T190" s="91"/>
      <c r="U190" s="91"/>
    </row>
    <row r="191" spans="2:21">
      <c r="B191" s="74"/>
      <c r="F191" s="91"/>
      <c r="G191" s="91"/>
      <c r="H191" s="91"/>
      <c r="R191" s="91"/>
      <c r="S191" s="91"/>
      <c r="T191" s="91"/>
      <c r="U191" s="91"/>
    </row>
    <row r="192" spans="2:21">
      <c r="B192" s="74"/>
      <c r="F192" s="91"/>
      <c r="G192" s="91"/>
      <c r="H192" s="91"/>
      <c r="R192" s="91"/>
      <c r="S192" s="91"/>
      <c r="T192" s="91"/>
      <c r="U192" s="91"/>
    </row>
    <row r="193" spans="2:21">
      <c r="B193" s="74"/>
      <c r="F193" s="91"/>
      <c r="G193" s="91"/>
      <c r="H193" s="91"/>
      <c r="R193" s="91"/>
      <c r="S193" s="91"/>
      <c r="T193" s="91"/>
      <c r="U193" s="91"/>
    </row>
    <row r="194" spans="2:21">
      <c r="B194" s="74"/>
      <c r="F194" s="91"/>
      <c r="G194" s="91"/>
      <c r="H194" s="91"/>
      <c r="R194" s="91"/>
      <c r="S194" s="91"/>
      <c r="T194" s="91"/>
      <c r="U194" s="91"/>
    </row>
    <row r="195" spans="2:21">
      <c r="B195" s="74"/>
      <c r="F195" s="91"/>
      <c r="G195" s="91"/>
      <c r="H195" s="91"/>
      <c r="R195" s="91"/>
      <c r="S195" s="91"/>
      <c r="T195" s="91"/>
      <c r="U195" s="91"/>
    </row>
    <row r="196" spans="2:21">
      <c r="B196" s="74"/>
      <c r="F196" s="91"/>
      <c r="G196" s="91"/>
      <c r="H196" s="91"/>
      <c r="R196" s="91"/>
      <c r="S196" s="91"/>
      <c r="T196" s="91"/>
      <c r="U196" s="91"/>
    </row>
    <row r="197" spans="2:21">
      <c r="B197" s="74"/>
      <c r="F197" s="91"/>
      <c r="G197" s="91"/>
      <c r="H197" s="91"/>
      <c r="R197" s="91"/>
      <c r="S197" s="91"/>
      <c r="T197" s="91"/>
      <c r="U197" s="91"/>
    </row>
    <row r="198" spans="2:21">
      <c r="B198" s="74"/>
      <c r="F198" s="91"/>
      <c r="G198" s="91"/>
      <c r="H198" s="91"/>
      <c r="R198" s="91"/>
      <c r="S198" s="91"/>
      <c r="T198" s="91"/>
      <c r="U198" s="91"/>
    </row>
    <row r="199" spans="2:21">
      <c r="B199" s="74"/>
      <c r="F199" s="91"/>
      <c r="G199" s="91"/>
      <c r="H199" s="91"/>
      <c r="R199" s="91"/>
      <c r="S199" s="91"/>
      <c r="T199" s="91"/>
      <c r="U199" s="91"/>
    </row>
    <row r="200" spans="2:21">
      <c r="B200" s="74"/>
      <c r="F200" s="91"/>
      <c r="G200" s="91"/>
      <c r="H200" s="91"/>
      <c r="R200" s="91"/>
      <c r="S200" s="91"/>
      <c r="T200" s="91"/>
      <c r="U200" s="91"/>
    </row>
    <row r="201" spans="2:21">
      <c r="B201" s="74"/>
      <c r="F201" s="91"/>
      <c r="G201" s="91"/>
      <c r="H201" s="91"/>
      <c r="R201" s="91"/>
      <c r="S201" s="91"/>
      <c r="T201" s="91"/>
      <c r="U201" s="91"/>
    </row>
    <row r="202" spans="2:21">
      <c r="B202" s="74"/>
      <c r="F202" s="91"/>
      <c r="G202" s="91"/>
      <c r="H202" s="91"/>
      <c r="R202" s="91"/>
      <c r="S202" s="91"/>
      <c r="T202" s="91"/>
      <c r="U202" s="91"/>
    </row>
    <row r="203" spans="2:21">
      <c r="B203" s="74"/>
      <c r="F203" s="91"/>
      <c r="G203" s="91"/>
      <c r="H203" s="91"/>
      <c r="R203" s="91"/>
      <c r="S203" s="91"/>
      <c r="T203" s="91"/>
      <c r="U203" s="91"/>
    </row>
    <row r="204" spans="2:21">
      <c r="B204" s="74"/>
      <c r="F204" s="91"/>
      <c r="G204" s="91"/>
      <c r="H204" s="91"/>
      <c r="R204" s="91"/>
      <c r="S204" s="91"/>
      <c r="T204" s="91"/>
      <c r="U204" s="91"/>
    </row>
    <row r="205" spans="2:21">
      <c r="B205" s="74"/>
      <c r="F205" s="91"/>
      <c r="G205" s="91"/>
      <c r="H205" s="91"/>
      <c r="R205" s="91"/>
      <c r="S205" s="91"/>
      <c r="T205" s="91"/>
      <c r="U205" s="91"/>
    </row>
    <row r="206" spans="2:21">
      <c r="B206" s="74"/>
      <c r="F206" s="91"/>
      <c r="G206" s="91"/>
      <c r="H206" s="91"/>
      <c r="R206" s="91"/>
      <c r="S206" s="91"/>
      <c r="T206" s="91"/>
      <c r="U206" s="91"/>
    </row>
    <row r="207" spans="2:21">
      <c r="B207" s="74"/>
      <c r="F207" s="91"/>
      <c r="G207" s="91"/>
      <c r="H207" s="91"/>
      <c r="R207" s="91"/>
      <c r="S207" s="91"/>
      <c r="T207" s="91"/>
      <c r="U207" s="91"/>
    </row>
    <row r="208" spans="2:21">
      <c r="B208" s="74"/>
      <c r="F208" s="91"/>
      <c r="G208" s="91"/>
      <c r="H208" s="91"/>
      <c r="R208" s="91"/>
      <c r="S208" s="91"/>
      <c r="T208" s="91"/>
      <c r="U208" s="91"/>
    </row>
    <row r="209" spans="2:21">
      <c r="B209" s="74"/>
      <c r="F209" s="91"/>
      <c r="G209" s="91"/>
      <c r="H209" s="91"/>
      <c r="R209" s="91"/>
      <c r="S209" s="91"/>
      <c r="T209" s="91"/>
      <c r="U209" s="91"/>
    </row>
    <row r="210" spans="2:21">
      <c r="B210" s="74"/>
      <c r="F210" s="91"/>
      <c r="G210" s="91"/>
      <c r="H210" s="91"/>
      <c r="R210" s="91"/>
      <c r="S210" s="91"/>
      <c r="T210" s="91"/>
      <c r="U210" s="91"/>
    </row>
    <row r="211" spans="2:21">
      <c r="B211" s="74"/>
      <c r="F211" s="91"/>
      <c r="G211" s="91"/>
      <c r="H211" s="91"/>
      <c r="R211" s="91"/>
      <c r="S211" s="91"/>
      <c r="T211" s="91"/>
      <c r="U211" s="91"/>
    </row>
    <row r="212" spans="2:21">
      <c r="B212" s="74"/>
      <c r="F212" s="91"/>
      <c r="G212" s="91"/>
      <c r="H212" s="91"/>
      <c r="R212" s="91"/>
      <c r="S212" s="91"/>
      <c r="T212" s="91"/>
      <c r="U212" s="91"/>
    </row>
    <row r="213" spans="2:21">
      <c r="B213" s="74"/>
      <c r="F213" s="91"/>
      <c r="G213" s="91"/>
      <c r="H213" s="91"/>
      <c r="R213" s="91"/>
      <c r="S213" s="91"/>
      <c r="T213" s="91"/>
      <c r="U213" s="91"/>
    </row>
    <row r="214" spans="2:21">
      <c r="B214" s="74"/>
      <c r="F214" s="91"/>
      <c r="G214" s="91"/>
      <c r="H214" s="91"/>
      <c r="R214" s="91"/>
      <c r="S214" s="91"/>
      <c r="T214" s="91"/>
      <c r="U214" s="91"/>
    </row>
    <row r="215" spans="2:21">
      <c r="B215" s="74"/>
      <c r="F215" s="91"/>
      <c r="G215" s="91"/>
      <c r="H215" s="91"/>
      <c r="R215" s="91"/>
      <c r="S215" s="91"/>
      <c r="T215" s="91"/>
      <c r="U215" s="91"/>
    </row>
    <row r="216" spans="2:21">
      <c r="B216" s="74"/>
      <c r="F216" s="91"/>
      <c r="G216" s="91"/>
      <c r="H216" s="91"/>
      <c r="R216" s="91"/>
      <c r="S216" s="91"/>
      <c r="T216" s="91"/>
      <c r="U216" s="91"/>
    </row>
    <row r="217" spans="2:21">
      <c r="B217" s="74"/>
      <c r="F217" s="91"/>
      <c r="G217" s="91"/>
      <c r="H217" s="91"/>
      <c r="R217" s="91"/>
      <c r="S217" s="91"/>
      <c r="T217" s="91"/>
      <c r="U217" s="91"/>
    </row>
    <row r="218" spans="2:21">
      <c r="B218" s="74"/>
      <c r="F218" s="91"/>
      <c r="G218" s="91"/>
      <c r="H218" s="91"/>
      <c r="R218" s="91"/>
      <c r="S218" s="91"/>
      <c r="T218" s="91"/>
      <c r="U218" s="91"/>
    </row>
    <row r="219" spans="2:21">
      <c r="B219" s="74"/>
      <c r="F219" s="91"/>
      <c r="G219" s="91"/>
      <c r="H219" s="91"/>
      <c r="R219" s="91"/>
      <c r="S219" s="91"/>
      <c r="T219" s="91"/>
      <c r="U219" s="91"/>
    </row>
    <row r="220" spans="2:21">
      <c r="B220" s="74"/>
      <c r="F220" s="91"/>
      <c r="G220" s="91"/>
      <c r="H220" s="91"/>
      <c r="R220" s="91"/>
      <c r="S220" s="91"/>
      <c r="T220" s="91"/>
      <c r="U220" s="91"/>
    </row>
    <row r="221" spans="2:21">
      <c r="B221" s="74"/>
      <c r="F221" s="91"/>
      <c r="G221" s="91"/>
      <c r="H221" s="91"/>
      <c r="R221" s="91"/>
      <c r="S221" s="91"/>
      <c r="T221" s="91"/>
      <c r="U221" s="91"/>
    </row>
    <row r="222" spans="2:21">
      <c r="B222" s="74"/>
      <c r="F222" s="91"/>
      <c r="G222" s="91"/>
      <c r="H222" s="91"/>
      <c r="R222" s="91"/>
      <c r="S222" s="91"/>
      <c r="T222" s="91"/>
      <c r="U222" s="91"/>
    </row>
    <row r="223" spans="2:21">
      <c r="B223" s="74"/>
      <c r="F223" s="91"/>
      <c r="G223" s="91"/>
      <c r="H223" s="91"/>
      <c r="R223" s="91"/>
      <c r="S223" s="91"/>
      <c r="T223" s="91"/>
      <c r="U223" s="91"/>
    </row>
    <row r="224" spans="2:21">
      <c r="B224" s="74"/>
      <c r="F224" s="91"/>
      <c r="G224" s="91"/>
      <c r="H224" s="91"/>
      <c r="R224" s="91"/>
      <c r="S224" s="91"/>
      <c r="T224" s="91"/>
      <c r="U224" s="91"/>
    </row>
    <row r="225" spans="1:21">
      <c r="B225" s="74"/>
      <c r="F225" s="91"/>
      <c r="G225" s="91"/>
      <c r="H225" s="91"/>
      <c r="R225" s="91"/>
      <c r="S225" s="91"/>
      <c r="T225" s="91"/>
      <c r="U225" s="91"/>
    </row>
    <row r="226" spans="1:21">
      <c r="B226" s="74"/>
      <c r="F226" s="91"/>
      <c r="G226" s="91"/>
      <c r="H226" s="91"/>
      <c r="R226" s="91"/>
      <c r="S226" s="91"/>
      <c r="T226" s="91"/>
      <c r="U226" s="91"/>
    </row>
    <row r="227" spans="1:21">
      <c r="B227" s="74"/>
      <c r="F227" s="91"/>
      <c r="G227" s="91"/>
      <c r="H227" s="91"/>
      <c r="R227" s="91"/>
      <c r="S227" s="91"/>
      <c r="T227" s="91"/>
      <c r="U227" s="91"/>
    </row>
    <row r="228" spans="1:21">
      <c r="B228" s="74"/>
      <c r="F228" s="91"/>
      <c r="G228" s="91"/>
      <c r="H228" s="91"/>
      <c r="R228" s="91"/>
      <c r="S228" s="91"/>
      <c r="T228" s="91"/>
      <c r="U228" s="91"/>
    </row>
    <row r="229" spans="1:21">
      <c r="A229" s="22"/>
      <c r="B229" s="22"/>
      <c r="C229" s="22"/>
      <c r="D229" s="22"/>
      <c r="E229" s="22"/>
      <c r="F229" s="47"/>
      <c r="G229" s="47"/>
      <c r="H229" s="47"/>
      <c r="I229" s="22"/>
      <c r="J229" s="22"/>
      <c r="K229" s="22"/>
      <c r="L229" s="22"/>
      <c r="M229" s="22"/>
      <c r="N229" s="22"/>
      <c r="O229" s="22"/>
      <c r="P229" s="22"/>
      <c r="Q229" s="22"/>
      <c r="R229" s="46"/>
      <c r="S229" s="45"/>
      <c r="T229" s="45"/>
      <c r="U229" s="44"/>
    </row>
    <row r="230" spans="1:21">
      <c r="A230" s="22"/>
      <c r="B230" s="22"/>
      <c r="C230" s="22"/>
      <c r="D230" s="22"/>
      <c r="E230" s="22"/>
      <c r="F230" s="47"/>
      <c r="G230" s="47"/>
      <c r="H230" s="47"/>
      <c r="I230" s="22"/>
      <c r="J230" s="22"/>
      <c r="K230" s="22"/>
      <c r="L230" s="22"/>
      <c r="M230" s="22"/>
      <c r="N230" s="22"/>
      <c r="O230" s="22"/>
      <c r="P230" s="22"/>
      <c r="Q230" s="22"/>
      <c r="R230" s="46"/>
      <c r="S230" s="45"/>
      <c r="T230" s="45"/>
      <c r="U230" s="44"/>
    </row>
    <row r="231" spans="1:21">
      <c r="A231" s="22"/>
      <c r="B231" s="22"/>
      <c r="C231" s="22"/>
      <c r="D231" s="22"/>
      <c r="E231" s="22"/>
      <c r="F231" s="47"/>
      <c r="G231" s="47"/>
      <c r="H231" s="47"/>
      <c r="I231" s="22"/>
      <c r="J231" s="22"/>
      <c r="K231" s="22"/>
      <c r="L231" s="22"/>
      <c r="M231" s="22"/>
      <c r="N231" s="22"/>
      <c r="O231" s="22"/>
      <c r="P231" s="22"/>
      <c r="Q231" s="22"/>
      <c r="R231" s="46"/>
      <c r="S231" s="45"/>
      <c r="T231" s="45"/>
      <c r="U231" s="44"/>
    </row>
    <row r="232" spans="1:21">
      <c r="A232" s="22"/>
      <c r="B232" s="22"/>
      <c r="C232" s="22"/>
      <c r="D232" s="22"/>
      <c r="E232" s="22"/>
      <c r="F232" s="47"/>
      <c r="G232" s="47"/>
      <c r="H232" s="47"/>
      <c r="I232" s="22"/>
      <c r="J232" s="22"/>
      <c r="K232" s="22"/>
      <c r="L232" s="22"/>
      <c r="M232" s="22"/>
      <c r="N232" s="22"/>
      <c r="O232" s="22"/>
      <c r="P232" s="22"/>
      <c r="Q232" s="22"/>
      <c r="R232" s="46"/>
      <c r="S232" s="45"/>
      <c r="T232" s="45"/>
      <c r="U232" s="44"/>
    </row>
    <row r="233" spans="1:21">
      <c r="A233" s="22"/>
      <c r="B233" s="22"/>
      <c r="C233" s="22"/>
      <c r="D233" s="22"/>
      <c r="E233" s="22"/>
      <c r="F233" s="47"/>
      <c r="G233" s="47"/>
      <c r="H233" s="47"/>
      <c r="I233" s="22"/>
      <c r="J233" s="22"/>
      <c r="K233" s="22"/>
      <c r="L233" s="22"/>
      <c r="M233" s="22"/>
      <c r="N233" s="22"/>
      <c r="O233" s="22"/>
      <c r="P233" s="22"/>
      <c r="Q233" s="22"/>
      <c r="R233" s="46"/>
      <c r="S233" s="45"/>
      <c r="T233" s="45"/>
      <c r="U233" s="44"/>
    </row>
    <row r="234" spans="1:21">
      <c r="A234" s="22"/>
      <c r="B234" s="22"/>
      <c r="C234" s="22"/>
      <c r="D234" s="22"/>
      <c r="E234" s="22"/>
      <c r="F234" s="47"/>
      <c r="G234" s="47"/>
      <c r="H234" s="47"/>
      <c r="I234" s="22"/>
      <c r="J234" s="22"/>
      <c r="K234" s="22"/>
      <c r="L234" s="22"/>
      <c r="M234" s="22"/>
      <c r="N234" s="22"/>
      <c r="O234" s="22"/>
      <c r="P234" s="22"/>
      <c r="Q234" s="22"/>
      <c r="R234" s="46"/>
      <c r="S234" s="45"/>
      <c r="T234" s="45"/>
      <c r="U234" s="44"/>
    </row>
    <row r="235" spans="1:21">
      <c r="A235" s="22"/>
      <c r="B235" s="22"/>
      <c r="C235" s="22"/>
      <c r="D235" s="22"/>
      <c r="E235" s="22"/>
      <c r="F235" s="47"/>
      <c r="G235" s="47"/>
      <c r="H235" s="47"/>
      <c r="I235" s="22"/>
      <c r="J235" s="22"/>
      <c r="K235" s="22"/>
      <c r="L235" s="22"/>
      <c r="M235" s="22"/>
      <c r="N235" s="22"/>
      <c r="O235" s="22"/>
      <c r="P235" s="22"/>
      <c r="Q235" s="22"/>
      <c r="R235" s="46"/>
      <c r="S235" s="45"/>
      <c r="T235" s="45"/>
      <c r="U235" s="44"/>
    </row>
    <row r="236" spans="1:21">
      <c r="A236" s="22"/>
      <c r="B236" s="22"/>
      <c r="C236" s="22"/>
      <c r="D236" s="22"/>
      <c r="E236" s="22"/>
      <c r="F236" s="47"/>
      <c r="G236" s="47"/>
      <c r="H236" s="47"/>
      <c r="I236" s="22"/>
      <c r="J236" s="22"/>
      <c r="K236" s="22"/>
      <c r="L236" s="22"/>
      <c r="M236" s="22"/>
      <c r="N236" s="22"/>
      <c r="O236" s="22"/>
      <c r="P236" s="22"/>
      <c r="Q236" s="22"/>
      <c r="R236" s="46"/>
      <c r="S236" s="45"/>
      <c r="T236" s="45"/>
      <c r="U236" s="44"/>
    </row>
    <row r="237" spans="1:21">
      <c r="A237" s="22"/>
      <c r="B237" s="22"/>
      <c r="C237" s="22"/>
      <c r="D237" s="22"/>
      <c r="E237" s="22"/>
      <c r="F237" s="47"/>
      <c r="G237" s="47"/>
      <c r="H237" s="47"/>
      <c r="I237" s="22"/>
      <c r="J237" s="22"/>
      <c r="K237" s="22"/>
      <c r="L237" s="22"/>
      <c r="M237" s="22"/>
      <c r="N237" s="22"/>
      <c r="O237" s="22"/>
      <c r="P237" s="22"/>
      <c r="Q237" s="22"/>
      <c r="R237" s="46"/>
      <c r="S237" s="45"/>
      <c r="T237" s="45"/>
      <c r="U237" s="44"/>
    </row>
    <row r="238" spans="1:21">
      <c r="A238" s="22"/>
      <c r="B238" s="22"/>
      <c r="C238" s="22"/>
      <c r="D238" s="22"/>
      <c r="E238" s="22"/>
      <c r="F238" s="47"/>
      <c r="G238" s="47"/>
      <c r="H238" s="47"/>
      <c r="I238" s="22"/>
      <c r="J238" s="22"/>
      <c r="K238" s="22"/>
      <c r="L238" s="22"/>
      <c r="M238" s="22"/>
      <c r="N238" s="22"/>
      <c r="O238" s="22"/>
      <c r="P238" s="22"/>
      <c r="Q238" s="22"/>
      <c r="R238" s="46"/>
      <c r="S238" s="45"/>
      <c r="T238" s="45"/>
      <c r="U238" s="44"/>
    </row>
    <row r="239" spans="1:21">
      <c r="A239" s="22"/>
      <c r="B239" s="22"/>
      <c r="C239" s="22"/>
      <c r="D239" s="22"/>
      <c r="E239" s="22"/>
      <c r="F239" s="47"/>
      <c r="G239" s="47"/>
      <c r="H239" s="47"/>
      <c r="I239" s="22"/>
      <c r="J239" s="22"/>
      <c r="K239" s="22"/>
      <c r="L239" s="22"/>
      <c r="M239" s="22"/>
      <c r="N239" s="22"/>
      <c r="O239" s="22"/>
      <c r="P239" s="22"/>
      <c r="Q239" s="22"/>
      <c r="R239" s="46"/>
      <c r="S239" s="45"/>
      <c r="T239" s="45"/>
      <c r="U239" s="44"/>
    </row>
    <row r="240" spans="1:21">
      <c r="A240" s="22"/>
      <c r="B240" s="22"/>
      <c r="C240" s="22"/>
      <c r="D240" s="22"/>
      <c r="E240" s="22"/>
      <c r="F240" s="47"/>
      <c r="G240" s="47"/>
      <c r="H240" s="47"/>
      <c r="I240" s="22"/>
      <c r="J240" s="22"/>
      <c r="K240" s="22"/>
      <c r="L240" s="22"/>
      <c r="M240" s="22"/>
      <c r="N240" s="22"/>
      <c r="O240" s="22"/>
      <c r="P240" s="22"/>
      <c r="Q240" s="22"/>
      <c r="R240" s="46"/>
      <c r="S240" s="45"/>
      <c r="T240" s="45"/>
      <c r="U240" s="44"/>
    </row>
    <row r="241" spans="1:24">
      <c r="A241" s="22"/>
      <c r="B241" s="22"/>
      <c r="C241" s="22"/>
      <c r="D241" s="22"/>
      <c r="E241" s="22"/>
      <c r="F241" s="47"/>
      <c r="G241" s="47"/>
      <c r="H241" s="47"/>
      <c r="I241" s="22"/>
      <c r="J241" s="22"/>
      <c r="K241" s="22"/>
      <c r="L241" s="22"/>
      <c r="M241" s="22"/>
      <c r="N241" s="22"/>
      <c r="O241" s="22"/>
      <c r="P241" s="22"/>
      <c r="Q241" s="22"/>
      <c r="R241" s="46"/>
      <c r="S241" s="45"/>
      <c r="T241" s="45"/>
      <c r="U241" s="44"/>
    </row>
    <row r="242" spans="1:24">
      <c r="A242" s="22"/>
      <c r="B242" s="22"/>
      <c r="C242" s="22"/>
      <c r="D242" s="22"/>
      <c r="E242" s="22"/>
      <c r="F242" s="47"/>
      <c r="G242" s="47"/>
      <c r="H242" s="47"/>
      <c r="I242" s="22"/>
      <c r="J242" s="22"/>
      <c r="K242" s="22"/>
      <c r="L242" s="22"/>
      <c r="M242" s="22"/>
      <c r="N242" s="22"/>
      <c r="O242" s="22"/>
      <c r="P242" s="22"/>
      <c r="Q242" s="22"/>
      <c r="R242" s="46"/>
      <c r="S242" s="45"/>
      <c r="T242" s="45"/>
      <c r="U242" s="44"/>
    </row>
    <row r="243" spans="1:24">
      <c r="A243" s="22"/>
      <c r="B243" s="22"/>
      <c r="C243" s="22"/>
      <c r="D243" s="22"/>
      <c r="E243" s="22"/>
      <c r="F243" s="47"/>
      <c r="G243" s="47"/>
      <c r="H243" s="47"/>
      <c r="I243" s="22"/>
      <c r="J243" s="22"/>
      <c r="K243" s="22"/>
      <c r="L243" s="22"/>
      <c r="M243" s="22"/>
      <c r="N243" s="22"/>
      <c r="O243" s="22"/>
      <c r="P243" s="22"/>
      <c r="Q243" s="22"/>
      <c r="R243" s="46"/>
      <c r="S243" s="45"/>
      <c r="T243" s="45"/>
      <c r="U243" s="44"/>
    </row>
    <row r="244" spans="1:24">
      <c r="A244" s="22"/>
      <c r="B244" s="22"/>
      <c r="C244" s="22"/>
      <c r="D244" s="22"/>
      <c r="E244" s="22"/>
      <c r="F244" s="47"/>
      <c r="G244" s="47"/>
      <c r="H244" s="47"/>
      <c r="I244" s="22"/>
      <c r="J244" s="22"/>
      <c r="K244" s="22"/>
      <c r="L244" s="22"/>
      <c r="M244" s="22"/>
      <c r="N244" s="22"/>
      <c r="O244" s="22"/>
      <c r="P244" s="22"/>
      <c r="Q244" s="22"/>
      <c r="R244" s="46"/>
      <c r="S244" s="45"/>
      <c r="T244" s="45"/>
      <c r="U244" s="44"/>
    </row>
    <row r="245" spans="1:24">
      <c r="A245" s="22"/>
      <c r="B245" s="22"/>
      <c r="C245" s="22"/>
      <c r="D245" s="22"/>
      <c r="E245" s="22"/>
      <c r="F245" s="47"/>
      <c r="G245" s="47"/>
      <c r="H245" s="47"/>
      <c r="I245" s="22"/>
      <c r="J245" s="22"/>
      <c r="K245" s="22"/>
      <c r="L245" s="22"/>
      <c r="M245" s="22"/>
      <c r="N245" s="22"/>
      <c r="O245" s="22"/>
      <c r="P245" s="22"/>
      <c r="Q245" s="22"/>
      <c r="R245" s="46"/>
      <c r="S245" s="45"/>
      <c r="T245" s="45"/>
      <c r="U245" s="44"/>
    </row>
    <row r="246" spans="1:24">
      <c r="A246" s="22"/>
      <c r="B246" s="22"/>
      <c r="C246" s="22"/>
      <c r="D246" s="22"/>
      <c r="E246" s="22"/>
      <c r="F246" s="47"/>
      <c r="G246" s="47"/>
      <c r="H246" s="47"/>
      <c r="I246" s="22"/>
      <c r="J246" s="22"/>
      <c r="K246" s="22"/>
      <c r="L246" s="22"/>
      <c r="M246" s="22"/>
      <c r="N246" s="22"/>
      <c r="O246" s="22"/>
      <c r="P246" s="22"/>
      <c r="Q246" s="22"/>
      <c r="R246" s="46"/>
      <c r="S246" s="45"/>
      <c r="T246" s="45"/>
      <c r="U246" s="44"/>
    </row>
    <row r="247" spans="1:24">
      <c r="A247" s="22"/>
      <c r="B247" s="22"/>
      <c r="C247" s="22"/>
      <c r="D247" s="22"/>
      <c r="E247" s="22"/>
      <c r="F247" s="47"/>
      <c r="G247" s="47"/>
      <c r="H247" s="47"/>
      <c r="I247" s="22"/>
      <c r="J247" s="22"/>
      <c r="K247" s="22"/>
      <c r="L247" s="22"/>
      <c r="M247" s="22"/>
      <c r="N247" s="22"/>
      <c r="O247" s="22"/>
      <c r="P247" s="22"/>
      <c r="Q247" s="22"/>
      <c r="R247" s="46"/>
      <c r="S247" s="45"/>
      <c r="T247" s="45"/>
      <c r="U247" s="44"/>
    </row>
    <row r="248" spans="1:24">
      <c r="A248" s="22"/>
      <c r="B248" s="22"/>
      <c r="C248" s="22"/>
      <c r="D248" s="22"/>
      <c r="E248" s="22"/>
      <c r="F248" s="47"/>
      <c r="G248" s="47"/>
      <c r="H248" s="47"/>
      <c r="I248" s="22"/>
      <c r="J248" s="22"/>
      <c r="K248" s="22"/>
      <c r="L248" s="22"/>
      <c r="M248" s="22"/>
      <c r="N248" s="22"/>
      <c r="O248" s="22"/>
      <c r="P248" s="22"/>
      <c r="Q248" s="22"/>
      <c r="R248" s="46"/>
      <c r="S248" s="45"/>
      <c r="T248" s="45"/>
      <c r="U248" s="44"/>
    </row>
    <row r="249" spans="1:24">
      <c r="A249" s="22"/>
      <c r="B249" s="22"/>
      <c r="C249" s="22"/>
      <c r="D249" s="22"/>
      <c r="E249" s="22"/>
      <c r="F249" s="47"/>
      <c r="G249" s="47"/>
      <c r="H249" s="47"/>
      <c r="I249" s="22"/>
      <c r="J249" s="22"/>
      <c r="K249" s="22"/>
      <c r="L249" s="22"/>
      <c r="M249" s="22"/>
      <c r="N249" s="22"/>
      <c r="O249" s="22"/>
      <c r="P249" s="22"/>
      <c r="Q249" s="22"/>
      <c r="R249" s="46"/>
      <c r="S249" s="45"/>
      <c r="T249" s="45"/>
      <c r="U249" s="44"/>
    </row>
    <row r="250" spans="1:24">
      <c r="A250" s="22"/>
      <c r="B250" s="22"/>
      <c r="C250" s="22"/>
      <c r="D250" s="22"/>
      <c r="E250" s="22"/>
      <c r="F250" s="47"/>
      <c r="G250" s="47"/>
      <c r="H250" s="47"/>
      <c r="I250" s="22"/>
      <c r="J250" s="22"/>
      <c r="K250" s="22"/>
      <c r="L250" s="22"/>
      <c r="M250" s="22"/>
      <c r="N250" s="22"/>
      <c r="O250" s="22"/>
      <c r="P250" s="22"/>
      <c r="Q250" s="22"/>
      <c r="R250" s="46"/>
      <c r="S250" s="45"/>
      <c r="T250" s="45"/>
      <c r="U250" s="44"/>
    </row>
    <row r="251" spans="1:24">
      <c r="A251" s="22"/>
      <c r="B251" s="22"/>
      <c r="C251" s="22"/>
      <c r="D251" s="22"/>
      <c r="E251" s="22"/>
      <c r="F251" s="47"/>
      <c r="G251" s="47"/>
      <c r="H251" s="47"/>
      <c r="I251" s="22"/>
      <c r="J251" s="22"/>
      <c r="K251" s="22"/>
      <c r="L251" s="22"/>
      <c r="M251" s="22"/>
      <c r="N251" s="22"/>
      <c r="O251" s="22"/>
      <c r="P251" s="22"/>
      <c r="Q251" s="22"/>
      <c r="R251" s="46"/>
      <c r="S251" s="45"/>
      <c r="T251" s="45"/>
      <c r="U251" s="44"/>
    </row>
    <row r="252" spans="1:24">
      <c r="A252" s="22"/>
      <c r="B252" s="22"/>
      <c r="C252" s="22"/>
      <c r="D252" s="22"/>
      <c r="E252" s="22"/>
      <c r="F252" s="47"/>
      <c r="G252" s="47"/>
      <c r="H252" s="47"/>
      <c r="I252" s="22"/>
      <c r="J252" s="22"/>
      <c r="K252" s="22"/>
      <c r="L252" s="22"/>
      <c r="M252" s="22"/>
      <c r="N252" s="22"/>
      <c r="O252" s="22"/>
      <c r="P252" s="22"/>
      <c r="Q252" s="22"/>
      <c r="R252" s="46"/>
      <c r="S252" s="45"/>
      <c r="T252" s="45"/>
      <c r="U252" s="44"/>
    </row>
    <row r="253" spans="1:24">
      <c r="A253" s="22"/>
      <c r="B253" s="22"/>
      <c r="C253" s="22"/>
      <c r="D253" s="22"/>
      <c r="E253" s="22"/>
      <c r="F253" s="47"/>
      <c r="G253" s="47"/>
      <c r="H253" s="47"/>
      <c r="I253" s="22"/>
      <c r="J253" s="22"/>
      <c r="K253" s="22"/>
      <c r="L253" s="22"/>
      <c r="M253" s="22"/>
      <c r="N253" s="22"/>
      <c r="O253" s="22"/>
      <c r="P253" s="22"/>
      <c r="Q253" s="22"/>
      <c r="R253" s="43"/>
      <c r="S253" s="44"/>
      <c r="T253" s="44"/>
      <c r="U253" s="44"/>
    </row>
    <row r="254" spans="1:24">
      <c r="A254" s="22"/>
      <c r="B254" s="22"/>
      <c r="C254" s="22"/>
      <c r="D254" s="22"/>
      <c r="E254" s="22"/>
      <c r="F254" s="47"/>
      <c r="G254" s="47"/>
      <c r="H254" s="47"/>
      <c r="I254" s="25"/>
      <c r="J254" s="22"/>
      <c r="K254" s="22"/>
      <c r="L254" s="26"/>
      <c r="M254" s="25"/>
      <c r="N254" s="22"/>
      <c r="O254" s="25"/>
      <c r="P254" s="22"/>
      <c r="Q254" s="25"/>
      <c r="R254" s="43"/>
      <c r="S254" s="44"/>
      <c r="T254" s="44"/>
      <c r="U254" s="44"/>
    </row>
    <row r="255" spans="1:24">
      <c r="A255" s="22"/>
      <c r="B255" s="22"/>
      <c r="C255" s="22"/>
      <c r="D255" s="22"/>
      <c r="E255" s="22"/>
      <c r="F255" s="25"/>
      <c r="G255" s="22"/>
      <c r="H255" s="22"/>
      <c r="I255" s="22"/>
      <c r="J255" s="36"/>
      <c r="K255" s="36"/>
      <c r="L255" s="36"/>
      <c r="M255" s="22"/>
      <c r="N255" s="22"/>
      <c r="O255" s="22"/>
      <c r="P255" s="22"/>
      <c r="Q255" s="22"/>
      <c r="R255" s="44"/>
      <c r="S255" s="44"/>
      <c r="T255" s="44"/>
      <c r="U255" s="44"/>
    </row>
    <row r="256" spans="1:24">
      <c r="F256" s="23"/>
      <c r="J256" s="37"/>
      <c r="K256" s="38"/>
      <c r="X256" s="21"/>
    </row>
    <row r="257" spans="6:25">
      <c r="F257" s="23"/>
      <c r="J257" s="38"/>
      <c r="K257" s="38"/>
      <c r="R257" s="21"/>
      <c r="S257" s="21"/>
      <c r="T257" s="21"/>
      <c r="X257" s="21"/>
      <c r="Y257" s="21"/>
    </row>
    <row r="258" spans="6:25">
      <c r="F258" s="23"/>
      <c r="J258" s="38"/>
      <c r="K258" s="38"/>
      <c r="R258" s="23"/>
      <c r="S258" s="23"/>
      <c r="T258" s="23"/>
      <c r="X258" s="21"/>
      <c r="Y258" s="21"/>
    </row>
    <row r="259" spans="6:25">
      <c r="F259" s="23"/>
      <c r="J259" s="38"/>
      <c r="K259" s="38"/>
      <c r="X259" s="21"/>
      <c r="Y259" s="21"/>
    </row>
    <row r="260" spans="6:25">
      <c r="F260" s="23"/>
      <c r="J260" s="38"/>
      <c r="K260" s="38"/>
    </row>
    <row r="261" spans="6:25">
      <c r="F261" s="23"/>
      <c r="J261" s="38"/>
      <c r="K261" s="38"/>
    </row>
    <row r="262" spans="6:25">
      <c r="F262" s="23"/>
      <c r="J262" s="38"/>
      <c r="K262" s="38"/>
    </row>
    <row r="263" spans="6:25">
      <c r="F263" s="23"/>
      <c r="J263" s="38"/>
      <c r="K263" s="38"/>
    </row>
    <row r="264" spans="6:25">
      <c r="F264" s="23"/>
      <c r="J264" s="38"/>
      <c r="K264" s="38"/>
    </row>
    <row r="265" spans="6:25">
      <c r="F265" s="23"/>
      <c r="J265" s="38"/>
      <c r="K265" s="38"/>
    </row>
    <row r="266" spans="6:25">
      <c r="F266" s="23"/>
      <c r="J266" s="38"/>
      <c r="K266" s="38"/>
    </row>
    <row r="267" spans="6:25">
      <c r="F267" s="23"/>
      <c r="J267" s="38"/>
      <c r="K267" s="38"/>
    </row>
    <row r="268" spans="6:25">
      <c r="F268" s="23"/>
      <c r="J268" s="38"/>
      <c r="K268" s="38"/>
    </row>
    <row r="269" spans="6:25">
      <c r="F269" s="23"/>
      <c r="J269" s="38"/>
      <c r="K269" s="38"/>
    </row>
    <row r="270" spans="6:25">
      <c r="F270" s="23"/>
      <c r="J270" s="38"/>
      <c r="K270" s="38"/>
    </row>
    <row r="271" spans="6:25">
      <c r="F271" s="23"/>
      <c r="J271" s="38"/>
      <c r="K271" s="38"/>
    </row>
    <row r="272" spans="6:25">
      <c r="F272" s="23"/>
      <c r="J272" s="38"/>
      <c r="K272" s="38"/>
    </row>
    <row r="273" spans="6:11">
      <c r="F273" s="23"/>
      <c r="J273" s="38"/>
      <c r="K273" s="38"/>
    </row>
    <row r="274" spans="6:11">
      <c r="F274" s="23"/>
      <c r="J274" s="38"/>
      <c r="K274" s="38"/>
    </row>
    <row r="275" spans="6:11">
      <c r="F275" s="23"/>
      <c r="J275" s="38"/>
      <c r="K275" s="38"/>
    </row>
    <row r="276" spans="6:11">
      <c r="F276" s="23"/>
      <c r="J276" s="38"/>
      <c r="K276" s="38"/>
    </row>
    <row r="277" spans="6:11">
      <c r="F277" s="23"/>
      <c r="J277" s="38"/>
      <c r="K277" s="38"/>
    </row>
    <row r="278" spans="6:11">
      <c r="F278" s="23"/>
      <c r="J278" s="38"/>
      <c r="K278" s="38"/>
    </row>
    <row r="279" spans="6:11">
      <c r="F279" s="23"/>
      <c r="J279" s="38"/>
      <c r="K279" s="38"/>
    </row>
    <row r="280" spans="6:11">
      <c r="F280" s="23"/>
      <c r="J280" s="38"/>
      <c r="K280" s="38"/>
    </row>
    <row r="281" spans="6:11">
      <c r="F281" s="23"/>
      <c r="J281" s="38"/>
      <c r="K281" s="38"/>
    </row>
    <row r="282" spans="6:11">
      <c r="F282" s="23"/>
      <c r="J282" s="38"/>
      <c r="K282" s="38"/>
    </row>
    <row r="283" spans="6:11">
      <c r="F283" s="23"/>
      <c r="J283" s="38"/>
      <c r="K283" s="38"/>
    </row>
    <row r="284" spans="6:11">
      <c r="F284" s="23"/>
      <c r="J284" s="38"/>
      <c r="K284" s="38"/>
    </row>
    <row r="285" spans="6:11">
      <c r="F285" s="23"/>
      <c r="J285" s="38"/>
      <c r="K285" s="38"/>
    </row>
    <row r="286" spans="6:11">
      <c r="F286" s="23"/>
      <c r="J286" s="38"/>
      <c r="K286" s="38"/>
    </row>
    <row r="287" spans="6:11">
      <c r="F287" s="23"/>
    </row>
    <row r="288" spans="6:11">
      <c r="F288" s="23"/>
    </row>
    <row r="289" spans="6:6">
      <c r="F289" s="23"/>
    </row>
    <row r="290" spans="6:6">
      <c r="F290" s="23"/>
    </row>
    <row r="291" spans="6:6">
      <c r="F291" s="23"/>
    </row>
    <row r="292" spans="6:6">
      <c r="F292" s="23"/>
    </row>
    <row r="293" spans="6:6">
      <c r="F293" s="23"/>
    </row>
    <row r="294" spans="6:6">
      <c r="F294" s="23"/>
    </row>
    <row r="295" spans="6:6">
      <c r="F295" s="23"/>
    </row>
    <row r="296" spans="6:6">
      <c r="F296" s="23"/>
    </row>
    <row r="297" spans="6:6">
      <c r="F297" s="23"/>
    </row>
    <row r="298" spans="6:6">
      <c r="F298" s="23"/>
    </row>
  </sheetData>
  <mergeCells count="48">
    <mergeCell ref="A95:U95"/>
    <mergeCell ref="A86:T86"/>
    <mergeCell ref="A87:T87"/>
    <mergeCell ref="A88:Q88"/>
    <mergeCell ref="A89:U89"/>
    <mergeCell ref="A90:U90"/>
    <mergeCell ref="A91:T91"/>
    <mergeCell ref="A92:A93"/>
    <mergeCell ref="B92:P92"/>
    <mergeCell ref="F93:H93"/>
    <mergeCell ref="J93:L93"/>
    <mergeCell ref="R93:U93"/>
    <mergeCell ref="A72:U72"/>
    <mergeCell ref="A63:T63"/>
    <mergeCell ref="A64:T64"/>
    <mergeCell ref="A65:Q65"/>
    <mergeCell ref="A66:U66"/>
    <mergeCell ref="A67:U67"/>
    <mergeCell ref="A68:T68"/>
    <mergeCell ref="A69:A70"/>
    <mergeCell ref="B69:P69"/>
    <mergeCell ref="F70:H70"/>
    <mergeCell ref="J70:L70"/>
    <mergeCell ref="R70:U70"/>
    <mergeCell ref="A51:U51"/>
    <mergeCell ref="A42:T42"/>
    <mergeCell ref="A43:T43"/>
    <mergeCell ref="A44:Q44"/>
    <mergeCell ref="A45:U45"/>
    <mergeCell ref="A46:U46"/>
    <mergeCell ref="A47:T47"/>
    <mergeCell ref="A48:A49"/>
    <mergeCell ref="B48:P48"/>
    <mergeCell ref="F49:H49"/>
    <mergeCell ref="J49:L49"/>
    <mergeCell ref="R49:U49"/>
    <mergeCell ref="A1:T1"/>
    <mergeCell ref="A3:Q3"/>
    <mergeCell ref="A2:T2"/>
    <mergeCell ref="A4:U4"/>
    <mergeCell ref="A5:U5"/>
    <mergeCell ref="A10:U10"/>
    <mergeCell ref="A6:T6"/>
    <mergeCell ref="A7:A8"/>
    <mergeCell ref="B7:P7"/>
    <mergeCell ref="F8:H8"/>
    <mergeCell ref="J8:L8"/>
    <mergeCell ref="R8:U8"/>
  </mergeCells>
  <phoneticPr fontId="2" type="noConversion"/>
  <printOptions horizontalCentered="1"/>
  <pageMargins left="0.19685039370078741" right="0.19685039370078741" top="0.39370078740157483" bottom="0.39370078740157483" header="0" footer="0"/>
  <pageSetup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U40"/>
  <sheetViews>
    <sheetView workbookViewId="0">
      <selection sqref="A1:U28"/>
    </sheetView>
  </sheetViews>
  <sheetFormatPr baseColWidth="10" defaultRowHeight="12.75"/>
  <cols>
    <col min="1" max="1" width="37.140625" customWidth="1"/>
    <col min="2" max="2" width="11.28515625" bestFit="1" customWidth="1"/>
    <col min="3" max="3" width="12.5703125" bestFit="1" customWidth="1"/>
    <col min="4" max="4" width="11.28515625" bestFit="1" customWidth="1"/>
    <col min="5" max="5" width="2.140625" customWidth="1"/>
    <col min="6" max="6" width="11.28515625" bestFit="1" customWidth="1"/>
    <col min="7" max="7" width="12.5703125" bestFit="1" customWidth="1"/>
    <col min="8" max="8" width="12.85546875" bestFit="1" customWidth="1"/>
    <col min="9" max="9" width="2" customWidth="1"/>
    <col min="10" max="10" width="12.5703125" customWidth="1"/>
    <col min="11" max="11" width="12.5703125" bestFit="1" customWidth="1"/>
    <col min="12" max="12" width="12.7109375" bestFit="1" customWidth="1"/>
    <col min="13" max="13" width="3.140625" customWidth="1"/>
    <col min="14" max="14" width="12.85546875" bestFit="1" customWidth="1"/>
    <col min="15" max="16" width="13.85546875" bestFit="1" customWidth="1"/>
    <col min="17" max="17" width="15.28515625" bestFit="1" customWidth="1"/>
    <col min="18" max="18" width="15.28515625" customWidth="1"/>
  </cols>
  <sheetData>
    <row r="1" spans="1:21" ht="15">
      <c r="A1" s="125" t="s">
        <v>14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4"/>
    </row>
    <row r="2" spans="1:21" ht="15">
      <c r="A2" s="125" t="s">
        <v>32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4"/>
    </row>
    <row r="3" spans="1:21" ht="15" customHeight="1">
      <c r="A3" s="125" t="s">
        <v>15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4"/>
    </row>
    <row r="4" spans="1:21" ht="15">
      <c r="A4" s="126" t="s">
        <v>21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6"/>
    </row>
    <row r="5" spans="1:21" ht="15">
      <c r="A5" s="111" t="s">
        <v>80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</row>
    <row r="6" spans="1:21" ht="18">
      <c r="A6" s="124" t="s">
        <v>16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6"/>
    </row>
    <row r="9" spans="1:21">
      <c r="A9" s="12"/>
      <c r="B9" s="123" t="s">
        <v>24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7"/>
      <c r="N9" s="17"/>
      <c r="O9" s="17"/>
      <c r="P9" s="17"/>
    </row>
    <row r="10" spans="1:21" ht="12.75" customHeight="1">
      <c r="A10" s="113" t="s">
        <v>7</v>
      </c>
      <c r="B10" s="122" t="s">
        <v>19</v>
      </c>
      <c r="C10" s="122"/>
      <c r="D10" s="122"/>
      <c r="E10" s="30"/>
      <c r="F10" s="122" t="s">
        <v>17</v>
      </c>
      <c r="G10" s="122"/>
      <c r="H10" s="122"/>
      <c r="I10" s="31"/>
      <c r="J10" s="122" t="s">
        <v>36</v>
      </c>
      <c r="K10" s="122"/>
      <c r="L10" s="122"/>
      <c r="M10" s="18"/>
      <c r="N10" s="122" t="s">
        <v>18</v>
      </c>
      <c r="O10" s="122"/>
      <c r="P10" s="122"/>
    </row>
    <row r="11" spans="1:21">
      <c r="A11" s="113"/>
      <c r="B11" s="32" t="s">
        <v>76</v>
      </c>
      <c r="C11" s="33" t="s">
        <v>77</v>
      </c>
      <c r="D11" s="33" t="s">
        <v>78</v>
      </c>
      <c r="E11" s="20"/>
      <c r="F11" s="32" t="s">
        <v>76</v>
      </c>
      <c r="G11" s="33" t="s">
        <v>77</v>
      </c>
      <c r="H11" s="33" t="s">
        <v>78</v>
      </c>
      <c r="I11" s="20"/>
      <c r="J11" s="32" t="s">
        <v>76</v>
      </c>
      <c r="K11" s="33" t="s">
        <v>77</v>
      </c>
      <c r="L11" s="33" t="s">
        <v>78</v>
      </c>
      <c r="M11" s="19"/>
      <c r="N11" s="32" t="s">
        <v>76</v>
      </c>
      <c r="O11" s="33" t="s">
        <v>77</v>
      </c>
      <c r="P11" s="33" t="s">
        <v>78</v>
      </c>
    </row>
    <row r="12" spans="1:21">
      <c r="A12" s="35"/>
      <c r="B12" s="34"/>
      <c r="C12" s="34"/>
      <c r="D12" s="34"/>
      <c r="E12" s="2"/>
      <c r="F12" s="42"/>
      <c r="G12" s="34"/>
      <c r="H12" s="34"/>
      <c r="I12" s="2"/>
      <c r="J12" s="21"/>
      <c r="K12" s="21"/>
      <c r="L12" s="21"/>
      <c r="N12" s="34"/>
      <c r="O12" s="34"/>
      <c r="P12" s="34"/>
    </row>
    <row r="13" spans="1:21" ht="17.100000000000001" customHeight="1">
      <c r="A13" s="68" t="s">
        <v>41</v>
      </c>
      <c r="B13" s="76">
        <f>367308.5+153429.32</f>
        <v>520737.82</v>
      </c>
      <c r="C13" s="76">
        <f>164694.62+B13</f>
        <v>685432.44</v>
      </c>
      <c r="D13" s="76">
        <f>119496.35+C13</f>
        <v>804928.78999999992</v>
      </c>
      <c r="E13" s="80"/>
      <c r="F13" s="76">
        <f>1201105.92+488091.13</f>
        <v>1689197.0499999998</v>
      </c>
      <c r="G13" s="76">
        <f>481866.43+F13</f>
        <v>2171063.48</v>
      </c>
      <c r="H13" s="76">
        <f>508030.49+5500+G13</f>
        <v>2684593.9699999997</v>
      </c>
      <c r="I13" s="80"/>
      <c r="J13" s="76">
        <f>5255432.28+2068080.32</f>
        <v>7323512.6000000006</v>
      </c>
      <c r="K13" s="76">
        <f>2869009.62+J13</f>
        <v>10192522.220000001</v>
      </c>
      <c r="L13" s="76">
        <f>2511269.61+K13</f>
        <v>12703791.83</v>
      </c>
      <c r="M13" s="81"/>
      <c r="N13" s="79">
        <f>B13+F13+J13</f>
        <v>9533447.4700000007</v>
      </c>
      <c r="O13" s="79">
        <f>C13+G13+K13</f>
        <v>13049018.140000001</v>
      </c>
      <c r="P13" s="79">
        <f>D13+H13+L13</f>
        <v>16193314.59</v>
      </c>
      <c r="Q13" s="82"/>
      <c r="R13" s="23"/>
    </row>
    <row r="14" spans="1:21">
      <c r="C14" s="48"/>
      <c r="D14" s="48"/>
      <c r="G14" s="15"/>
      <c r="H14" s="15"/>
      <c r="I14" s="15"/>
      <c r="N14" s="34"/>
      <c r="O14" s="23"/>
      <c r="P14" s="23"/>
    </row>
    <row r="15" spans="1:21">
      <c r="D15" s="23"/>
      <c r="G15" s="48"/>
      <c r="H15" s="48"/>
    </row>
    <row r="16" spans="1:21">
      <c r="D16" s="23"/>
    </row>
    <row r="17" spans="1:7">
      <c r="D17" s="23"/>
    </row>
    <row r="18" spans="1:7">
      <c r="D18" s="23"/>
    </row>
    <row r="19" spans="1:7">
      <c r="D19" s="23"/>
    </row>
    <row r="23" spans="1:7" ht="58.5" customHeight="1">
      <c r="A23" s="112" t="s">
        <v>75</v>
      </c>
      <c r="B23" s="112"/>
      <c r="C23" s="112"/>
      <c r="D23" s="112"/>
      <c r="E23" s="112"/>
      <c r="F23" s="112"/>
      <c r="G23" s="112"/>
    </row>
    <row r="24" spans="1:7" ht="15">
      <c r="A24" s="75"/>
      <c r="B24" s="75"/>
      <c r="C24" s="75"/>
      <c r="D24" s="75"/>
      <c r="E24" s="75"/>
      <c r="F24" s="75"/>
      <c r="G24" s="75"/>
    </row>
    <row r="40" spans="1:16" ht="13.5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</sheetData>
  <mergeCells count="14">
    <mergeCell ref="A3:N3"/>
    <mergeCell ref="O3:P3"/>
    <mergeCell ref="A1:P1"/>
    <mergeCell ref="A2:P2"/>
    <mergeCell ref="A4:P4"/>
    <mergeCell ref="A23:G23"/>
    <mergeCell ref="A5:U5"/>
    <mergeCell ref="N10:P10"/>
    <mergeCell ref="B9:L9"/>
    <mergeCell ref="A10:A11"/>
    <mergeCell ref="B10:D10"/>
    <mergeCell ref="F10:H10"/>
    <mergeCell ref="J10:L10"/>
    <mergeCell ref="A6:P6"/>
  </mergeCells>
  <phoneticPr fontId="13" type="noConversion"/>
  <pageMargins left="0.59055118110236227" right="0" top="0.74803149606299213" bottom="0.74803149606299213" header="0.31496062992125984" footer="0.31496062992125984"/>
  <pageSetup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workbookViewId="0">
      <selection activeCell="C15" sqref="C15"/>
    </sheetView>
  </sheetViews>
  <sheetFormatPr baseColWidth="10" defaultRowHeight="12.75"/>
  <cols>
    <col min="1" max="1" width="26" customWidth="1"/>
    <col min="2" max="2" width="15" customWidth="1"/>
    <col min="3" max="3" width="11.5703125" style="56" customWidth="1"/>
    <col min="4" max="4" width="23.7109375" customWidth="1"/>
    <col min="5" max="6" width="27.42578125" customWidth="1"/>
    <col min="7" max="7" width="16.28515625" customWidth="1"/>
  </cols>
  <sheetData>
    <row r="1" spans="1:7" ht="35.25" customHeight="1">
      <c r="A1" s="107" t="s">
        <v>3</v>
      </c>
      <c r="B1" s="107"/>
      <c r="C1" s="107"/>
      <c r="D1" s="107"/>
      <c r="E1" s="107"/>
      <c r="F1" s="107"/>
      <c r="G1" s="107"/>
    </row>
    <row r="2" spans="1:7" ht="14.25" customHeight="1">
      <c r="A2" s="108" t="s">
        <v>35</v>
      </c>
      <c r="B2" s="108"/>
      <c r="C2" s="108"/>
      <c r="D2" s="108"/>
      <c r="E2" s="108"/>
      <c r="F2" s="108"/>
      <c r="G2" s="109"/>
    </row>
    <row r="3" spans="1:7" ht="15.75" customHeight="1">
      <c r="A3" s="50" t="s">
        <v>2</v>
      </c>
      <c r="B3" s="54"/>
      <c r="C3" s="6"/>
      <c r="D3" s="50"/>
      <c r="E3" s="50"/>
      <c r="F3" s="50"/>
      <c r="G3" s="52"/>
    </row>
    <row r="4" spans="1:7" ht="15" customHeight="1">
      <c r="A4" s="24" t="s">
        <v>21</v>
      </c>
      <c r="B4" s="53"/>
      <c r="C4" s="6"/>
      <c r="D4" s="24"/>
      <c r="E4" s="24"/>
      <c r="F4" s="24"/>
      <c r="G4" s="24"/>
    </row>
    <row r="5" spans="1:7" ht="14.25" customHeight="1">
      <c r="A5" s="129" t="s">
        <v>96</v>
      </c>
      <c r="B5" s="129"/>
      <c r="C5" s="129"/>
      <c r="D5" s="129"/>
      <c r="E5" s="129"/>
      <c r="F5" s="129"/>
      <c r="G5" s="130"/>
    </row>
    <row r="6" spans="1:7" ht="22.5" customHeight="1">
      <c r="A6" s="110" t="s">
        <v>33</v>
      </c>
      <c r="B6" s="110"/>
      <c r="C6" s="110"/>
      <c r="D6" s="110"/>
      <c r="E6" s="110"/>
      <c r="F6" s="110"/>
      <c r="G6" s="110"/>
    </row>
    <row r="7" spans="1:7" ht="30" customHeight="1">
      <c r="A7" s="128" t="s">
        <v>7</v>
      </c>
      <c r="B7" s="128" t="s">
        <v>37</v>
      </c>
      <c r="C7" s="128" t="s">
        <v>40</v>
      </c>
      <c r="D7" s="128" t="s">
        <v>34</v>
      </c>
      <c r="E7" s="128" t="s">
        <v>38</v>
      </c>
      <c r="F7" s="128" t="s">
        <v>39</v>
      </c>
      <c r="G7" s="49"/>
    </row>
    <row r="8" spans="1:7" ht="30.75" customHeight="1">
      <c r="A8" s="128"/>
      <c r="B8" s="128"/>
      <c r="C8" s="128"/>
      <c r="D8" s="128"/>
      <c r="E8" s="128"/>
      <c r="F8" s="128"/>
      <c r="G8" s="3" t="s">
        <v>78</v>
      </c>
    </row>
    <row r="9" spans="1:7" s="60" customFormat="1" ht="11.25" customHeight="1">
      <c r="A9" s="58"/>
      <c r="B9" s="58"/>
      <c r="C9" s="58"/>
      <c r="D9" s="58"/>
      <c r="E9" s="58"/>
      <c r="F9" s="58"/>
      <c r="G9" s="59"/>
    </row>
    <row r="10" spans="1:7" s="61" customFormat="1" ht="38.25">
      <c r="A10" s="106" t="s">
        <v>51</v>
      </c>
      <c r="B10" s="106" t="s">
        <v>92</v>
      </c>
      <c r="C10" s="106" t="s">
        <v>93</v>
      </c>
      <c r="D10" s="62">
        <v>1350</v>
      </c>
      <c r="E10" s="106" t="s">
        <v>94</v>
      </c>
      <c r="F10" s="106" t="s">
        <v>95</v>
      </c>
      <c r="G10" s="62"/>
    </row>
    <row r="11" spans="1:7">
      <c r="A11" s="13"/>
      <c r="B11" s="13"/>
      <c r="C11" s="55"/>
      <c r="D11" s="27"/>
      <c r="E11" s="27"/>
      <c r="F11" s="27"/>
      <c r="G11" s="41"/>
    </row>
    <row r="12" spans="1:7">
      <c r="D12" s="27"/>
      <c r="E12" s="27"/>
      <c r="F12" s="27"/>
      <c r="G12" s="41"/>
    </row>
    <row r="13" spans="1:7">
      <c r="D13" s="29"/>
      <c r="E13" s="29"/>
      <c r="F13" s="29"/>
      <c r="G13" s="41"/>
    </row>
    <row r="14" spans="1:7">
      <c r="G14" s="41"/>
    </row>
    <row r="15" spans="1:7">
      <c r="D15" s="29"/>
      <c r="E15" s="29"/>
      <c r="F15" s="29"/>
      <c r="G15" s="41"/>
    </row>
    <row r="16" spans="1:7">
      <c r="G16" s="41"/>
    </row>
    <row r="17" spans="4:7">
      <c r="D17" s="29"/>
      <c r="E17" s="29"/>
      <c r="F17" s="29"/>
      <c r="G17" s="41"/>
    </row>
    <row r="18" spans="4:7">
      <c r="G18" s="41"/>
    </row>
    <row r="19" spans="4:7">
      <c r="G19" s="41"/>
    </row>
    <row r="20" spans="4:7">
      <c r="D20" s="29"/>
      <c r="E20" s="29"/>
      <c r="F20" s="29"/>
      <c r="G20" s="41"/>
    </row>
    <row r="21" spans="4:7">
      <c r="G21" s="41"/>
    </row>
    <row r="22" spans="4:7">
      <c r="D22" s="29"/>
      <c r="E22" s="29"/>
      <c r="F22" s="29"/>
      <c r="G22" s="41"/>
    </row>
    <row r="23" spans="4:7">
      <c r="G23" s="41"/>
    </row>
    <row r="24" spans="4:7">
      <c r="G24" s="40"/>
    </row>
    <row r="32" spans="4:7">
      <c r="D32" s="2"/>
      <c r="E32" s="2"/>
      <c r="F32" s="2"/>
    </row>
    <row r="38" spans="1:8" ht="13.5" thickBot="1">
      <c r="A38" s="1"/>
      <c r="B38" s="1"/>
      <c r="C38" s="57"/>
      <c r="D38" s="1"/>
      <c r="E38" s="1"/>
      <c r="F38" s="1"/>
      <c r="G38" s="1"/>
      <c r="H38" s="2"/>
    </row>
    <row r="39" spans="1:8">
      <c r="A39" s="127"/>
      <c r="B39" s="127"/>
      <c r="C39" s="127"/>
      <c r="D39" s="127"/>
      <c r="E39" s="127"/>
      <c r="F39" s="127"/>
      <c r="G39" s="127"/>
    </row>
  </sheetData>
  <mergeCells count="11">
    <mergeCell ref="A39:G39"/>
    <mergeCell ref="E7:E8"/>
    <mergeCell ref="F7:F8"/>
    <mergeCell ref="A1:G1"/>
    <mergeCell ref="A2:G2"/>
    <mergeCell ref="A5:G5"/>
    <mergeCell ref="A6:G6"/>
    <mergeCell ref="A7:A8"/>
    <mergeCell ref="D7:D8"/>
    <mergeCell ref="B7:B8"/>
    <mergeCell ref="C7:C8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Frac I</vt:lpstr>
      <vt:lpstr>Frac II SAN CRISTOBAL</vt:lpstr>
      <vt:lpstr>FRAC  III</vt:lpstr>
      <vt:lpstr>FRAC V</vt:lpstr>
      <vt:lpstr>'FRAC  III'!Área_de_impresión</vt:lpstr>
      <vt:lpstr>'Frac I'!Área_de_impresión</vt:lpstr>
      <vt:lpstr>'Frac II SAN CRISTOBAL'!Área_de_impresión</vt:lpstr>
      <vt:lpstr>'FRAC V'!Área_de_impresión</vt:lpstr>
    </vt:vector>
  </TitlesOfParts>
  <Company>SHCP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hugo_huesca</dc:creator>
  <cp:lastModifiedBy>UNICH</cp:lastModifiedBy>
  <cp:lastPrinted>2011-10-04T23:12:03Z</cp:lastPrinted>
  <dcterms:created xsi:type="dcterms:W3CDTF">2007-07-02T18:09:21Z</dcterms:created>
  <dcterms:modified xsi:type="dcterms:W3CDTF">2011-10-04T23:13:10Z</dcterms:modified>
</cp:coreProperties>
</file>